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337026\Desktop\ANNUAL ONLINE 2018\ANNUAL\"/>
    </mc:Choice>
  </mc:AlternateContent>
  <bookViews>
    <workbookView xWindow="480" yWindow="615" windowWidth="18675" windowHeight="11250" tabRatio="896"/>
  </bookViews>
  <sheets>
    <sheet name="Contact" sheetId="1" r:id="rId1"/>
    <sheet name="Contents " sheetId="2" r:id="rId2"/>
    <sheet name="Table 1.1" sheetId="3" r:id="rId3"/>
    <sheet name="Table 1.2" sheetId="5" r:id="rId4"/>
    <sheet name="Table 1.3" sheetId="6" r:id="rId5"/>
    <sheet name="Table 1.4" sheetId="7" r:id="rId6"/>
    <sheet name="Table 1.5" sheetId="8" r:id="rId7"/>
    <sheet name="Table 1.6" sheetId="9" r:id="rId8"/>
    <sheet name="Table 1.7" sheetId="10" r:id="rId9"/>
    <sheet name="Table 1.8" sheetId="28" r:id="rId10"/>
    <sheet name="Table 1.9" sheetId="25" r:id="rId11"/>
    <sheet name="Table 1.10" sheetId="27" r:id="rId12"/>
    <sheet name="Table 1.11" sheetId="32" r:id="rId13"/>
    <sheet name="Table 1.12" sheetId="33" r:id="rId14"/>
    <sheet name="Table 1.13" sheetId="29" r:id="rId15"/>
    <sheet name="Table 2.1" sheetId="11" r:id="rId16"/>
    <sheet name="Figure 1" sheetId="13" r:id="rId17"/>
    <sheet name="Figure 2" sheetId="37" r:id="rId18"/>
    <sheet name="Figure 3" sheetId="38" r:id="rId19"/>
    <sheet name="Figure 4" sheetId="14" r:id="rId20"/>
    <sheet name="Figure 5" sheetId="36" r:id="rId21"/>
    <sheet name="Figure 6" sheetId="16" r:id="rId22"/>
    <sheet name="Figure 7" sheetId="18" r:id="rId23"/>
    <sheet name="Figure 8" sheetId="34" r:id="rId24"/>
    <sheet name="Figure 9" sheetId="17" r:id="rId25"/>
    <sheet name="Figure 10" sheetId="20" r:id="rId26"/>
    <sheet name="Background Notes" sheetId="12" r:id="rId27"/>
  </sheets>
  <externalReferences>
    <externalReference r:id="rId28"/>
  </externalReferences>
  <definedNames>
    <definedName name="Background" localSheetId="26">'Background Notes'!$A$1</definedName>
    <definedName name="OLE_LINK3" localSheetId="9">'Table 1.8'!#REF!</definedName>
    <definedName name="_xlnm.Print_Area" localSheetId="17">'Figure 2'!$A$1:$Q$49</definedName>
    <definedName name="_xlnm.Print_Area" localSheetId="18">'Figure 3'!$A$1:$Q$49</definedName>
    <definedName name="_xlnm.Print_Area" localSheetId="22">'Figure 7'!$A$1:$W$37</definedName>
  </definedNames>
  <calcPr calcId="152511"/>
</workbook>
</file>

<file path=xl/calcChain.xml><?xml version="1.0" encoding="utf-8"?>
<calcChain xmlns="http://schemas.openxmlformats.org/spreadsheetml/2006/main">
  <c r="H10" i="6" l="1"/>
  <c r="H14" i="6"/>
  <c r="D51" i="29" l="1"/>
  <c r="E51" i="29"/>
  <c r="C51" i="29"/>
  <c r="G41" i="38" l="1"/>
  <c r="G43" i="38" s="1"/>
  <c r="E43" i="38"/>
  <c r="C41" i="38"/>
  <c r="C43" i="38" s="1"/>
  <c r="D41" i="38"/>
  <c r="D43" i="38" s="1"/>
  <c r="E41" i="38"/>
  <c r="F41" i="38"/>
  <c r="F43" i="38" s="1"/>
  <c r="B41" i="38"/>
  <c r="B43" i="38" s="1"/>
  <c r="B41" i="28" l="1"/>
  <c r="B50" i="28"/>
  <c r="C50" i="28"/>
  <c r="K96" i="29" l="1"/>
  <c r="J96" i="29"/>
  <c r="I96" i="29"/>
  <c r="H96" i="29"/>
  <c r="G96" i="29"/>
  <c r="F96" i="29"/>
  <c r="E96" i="29"/>
  <c r="D96" i="29"/>
  <c r="C96" i="29"/>
  <c r="N96" i="29"/>
  <c r="M96" i="29"/>
  <c r="F10" i="27"/>
  <c r="E10" i="27"/>
  <c r="F8" i="27"/>
  <c r="E8" i="27"/>
  <c r="F13" i="25"/>
  <c r="E13" i="25"/>
  <c r="F12" i="25"/>
  <c r="E12" i="25"/>
  <c r="F11" i="25"/>
  <c r="E11" i="25"/>
  <c r="F10" i="25"/>
  <c r="E10" i="25"/>
  <c r="F8" i="25"/>
  <c r="E8" i="25"/>
  <c r="C41" i="28" l="1"/>
  <c r="C32" i="28"/>
  <c r="B32" i="28"/>
  <c r="C23" i="28"/>
  <c r="B23" i="28"/>
  <c r="C14" i="28"/>
  <c r="B14" i="28"/>
  <c r="H8" i="10"/>
  <c r="H12" i="10"/>
  <c r="H16" i="10"/>
  <c r="H6" i="10"/>
  <c r="G10" i="10"/>
  <c r="G14" i="10" s="1"/>
  <c r="G18" i="10" s="1"/>
  <c r="H18" i="10" s="1"/>
  <c r="H8" i="9"/>
  <c r="H12" i="9"/>
  <c r="H16" i="9"/>
  <c r="H6" i="9"/>
  <c r="G10" i="9"/>
  <c r="G14" i="9" s="1"/>
  <c r="G26" i="8"/>
  <c r="G27" i="8"/>
  <c r="G28" i="8"/>
  <c r="G29" i="8"/>
  <c r="G25" i="8"/>
  <c r="G20" i="8"/>
  <c r="G15" i="8"/>
  <c r="H7" i="8"/>
  <c r="H8" i="8"/>
  <c r="H9" i="8"/>
  <c r="H11" i="8"/>
  <c r="H12" i="8"/>
  <c r="H13" i="8"/>
  <c r="H14" i="8"/>
  <c r="H16" i="8"/>
  <c r="H17" i="8"/>
  <c r="H18" i="8"/>
  <c r="H19" i="8"/>
  <c r="H21" i="8"/>
  <c r="H22" i="8"/>
  <c r="H23" i="8"/>
  <c r="H24" i="8"/>
  <c r="H6" i="8"/>
  <c r="G10" i="8"/>
  <c r="H8" i="7"/>
  <c r="H10" i="7"/>
  <c r="H6" i="7"/>
  <c r="H18" i="6"/>
  <c r="H10" i="10" l="1"/>
  <c r="H14" i="10"/>
  <c r="G18" i="9"/>
  <c r="G30" i="8"/>
  <c r="H16" i="6" l="1"/>
  <c r="H12" i="6"/>
  <c r="H6" i="6"/>
  <c r="H8" i="6"/>
  <c r="F10" i="6"/>
  <c r="F14" i="6" s="1"/>
  <c r="F18" i="6" s="1"/>
  <c r="H8" i="5" l="1"/>
  <c r="H10" i="5"/>
  <c r="H12" i="5"/>
  <c r="H6" i="5"/>
  <c r="G14" i="5"/>
  <c r="H8" i="3"/>
  <c r="H10" i="3"/>
  <c r="H6" i="3"/>
  <c r="G81" i="29" l="1"/>
  <c r="H81" i="29"/>
  <c r="I81" i="29"/>
  <c r="F81" i="29"/>
  <c r="E81" i="29"/>
  <c r="D81" i="29"/>
  <c r="C81" i="29"/>
  <c r="K79" i="29"/>
  <c r="J79" i="29"/>
  <c r="K78" i="29"/>
  <c r="J78" i="29"/>
  <c r="K71" i="29"/>
  <c r="J71" i="29"/>
  <c r="K70" i="29"/>
  <c r="J70" i="29"/>
  <c r="K69" i="29"/>
  <c r="J69" i="29"/>
  <c r="K68" i="29"/>
  <c r="J68" i="29"/>
  <c r="M79" i="29" l="1"/>
  <c r="M81" i="29" s="1"/>
  <c r="K81" i="29"/>
  <c r="N79" i="29"/>
  <c r="N81" i="29" s="1"/>
  <c r="J81" i="29"/>
  <c r="B9" i="16" l="1"/>
  <c r="B8" i="16"/>
  <c r="B7" i="16"/>
  <c r="B6" i="16"/>
  <c r="B10" i="16" s="1"/>
  <c r="F34" i="16"/>
  <c r="E26" i="8" l="1"/>
  <c r="F26" i="8"/>
  <c r="H26" i="8" s="1"/>
  <c r="E27" i="8"/>
  <c r="F27" i="8"/>
  <c r="H27" i="8" s="1"/>
  <c r="E28" i="8"/>
  <c r="F28" i="8"/>
  <c r="H28" i="8" s="1"/>
  <c r="E29" i="8"/>
  <c r="F29" i="8"/>
  <c r="H29" i="8" s="1"/>
  <c r="E25" i="8"/>
  <c r="F25" i="8"/>
  <c r="H25" i="8" s="1"/>
  <c r="E20" i="8"/>
  <c r="F20" i="8"/>
  <c r="H20" i="8" s="1"/>
  <c r="E15" i="8"/>
  <c r="F15" i="8"/>
  <c r="H15" i="8" s="1"/>
  <c r="E10" i="8"/>
  <c r="E30" i="8" s="1"/>
  <c r="F10" i="8"/>
  <c r="E10" i="9"/>
  <c r="E14" i="9" s="1"/>
  <c r="F10" i="9"/>
  <c r="H10" i="9" s="1"/>
  <c r="F10" i="10"/>
  <c r="F14" i="10" s="1"/>
  <c r="F30" i="8" l="1"/>
  <c r="H30" i="8" s="1"/>
  <c r="H10" i="8"/>
  <c r="F14" i="9"/>
  <c r="H14" i="9" s="1"/>
  <c r="F18" i="10"/>
  <c r="F18" i="9"/>
  <c r="H18" i="9" s="1"/>
  <c r="E18" i="9"/>
  <c r="E10" i="6"/>
  <c r="E14" i="6" s="1"/>
  <c r="E18" i="6" s="1"/>
  <c r="G10" i="6"/>
  <c r="G14" i="6" l="1"/>
  <c r="F14" i="5"/>
  <c r="H14" i="5" s="1"/>
  <c r="G18" i="6" l="1"/>
  <c r="E14" i="5"/>
  <c r="I66" i="29" l="1"/>
  <c r="H66" i="29"/>
  <c r="G66" i="29"/>
  <c r="F66" i="29"/>
  <c r="E66" i="29"/>
  <c r="D66" i="29"/>
  <c r="C66" i="29"/>
  <c r="K64" i="29"/>
  <c r="J64" i="29"/>
  <c r="M78" i="29" s="1"/>
  <c r="K63" i="29"/>
  <c r="J63" i="29"/>
  <c r="K62" i="29"/>
  <c r="J62" i="29"/>
  <c r="K56" i="29"/>
  <c r="J56" i="29"/>
  <c r="M69" i="29" s="1"/>
  <c r="K54" i="29"/>
  <c r="N68" i="29" s="1"/>
  <c r="J54" i="29"/>
  <c r="K53" i="29"/>
  <c r="J53" i="29"/>
  <c r="N78" i="29" l="1"/>
  <c r="N77" i="29"/>
  <c r="N76" i="29"/>
  <c r="N72" i="29"/>
  <c r="N74" i="29"/>
  <c r="N71" i="29"/>
  <c r="N70" i="29"/>
  <c r="N75" i="29"/>
  <c r="N73" i="29"/>
  <c r="K66" i="29"/>
  <c r="N69" i="29"/>
  <c r="M68" i="29"/>
  <c r="M71" i="29"/>
  <c r="M74" i="29"/>
  <c r="M72" i="29"/>
  <c r="M75" i="29"/>
  <c r="M70" i="29"/>
  <c r="M73" i="29"/>
  <c r="M77" i="29"/>
  <c r="M76" i="29"/>
  <c r="J66" i="29"/>
  <c r="E10" i="10" l="1"/>
  <c r="D27" i="8"/>
  <c r="D28" i="8"/>
  <c r="D29" i="8"/>
  <c r="C27" i="8"/>
  <c r="C28" i="8"/>
  <c r="C29" i="8"/>
  <c r="B27" i="8"/>
  <c r="B28" i="8"/>
  <c r="B29" i="8"/>
  <c r="B26" i="8"/>
  <c r="C26" i="8"/>
  <c r="D26" i="8"/>
  <c r="K49" i="29"/>
  <c r="J49" i="29"/>
  <c r="K48" i="29"/>
  <c r="J48" i="29"/>
  <c r="K47" i="29"/>
  <c r="J47" i="29"/>
  <c r="K46" i="29"/>
  <c r="J46" i="29"/>
  <c r="K45" i="29"/>
  <c r="J45" i="29"/>
  <c r="K44" i="29"/>
  <c r="J44" i="29"/>
  <c r="K43" i="29"/>
  <c r="J43" i="29"/>
  <c r="K42" i="29"/>
  <c r="J42" i="29"/>
  <c r="K41" i="29"/>
  <c r="J41" i="29"/>
  <c r="K40" i="29"/>
  <c r="J40" i="29"/>
  <c r="K39" i="29"/>
  <c r="J39" i="29"/>
  <c r="K38" i="29"/>
  <c r="J38" i="29"/>
  <c r="I36" i="29"/>
  <c r="H36" i="29"/>
  <c r="F36" i="29"/>
  <c r="C36" i="29"/>
  <c r="K35" i="29"/>
  <c r="J35" i="29"/>
  <c r="K34" i="29"/>
  <c r="J34" i="29"/>
  <c r="K33" i="29"/>
  <c r="J33" i="29"/>
  <c r="J32" i="29"/>
  <c r="E32" i="29"/>
  <c r="D32" i="29"/>
  <c r="J31" i="29"/>
  <c r="E31" i="29"/>
  <c r="D31" i="29"/>
  <c r="J30" i="29"/>
  <c r="G30" i="29"/>
  <c r="G36" i="29" s="1"/>
  <c r="E30" i="29"/>
  <c r="D30" i="29"/>
  <c r="J29" i="29"/>
  <c r="E29" i="29"/>
  <c r="D29" i="29"/>
  <c r="J28" i="29"/>
  <c r="E28" i="29"/>
  <c r="D28" i="29"/>
  <c r="J27" i="29"/>
  <c r="E27" i="29"/>
  <c r="D27" i="29"/>
  <c r="K26" i="29"/>
  <c r="J26" i="29"/>
  <c r="K25" i="29"/>
  <c r="J25" i="29"/>
  <c r="K24" i="29"/>
  <c r="J24" i="29"/>
  <c r="K23" i="29"/>
  <c r="J23" i="29"/>
  <c r="I21" i="29"/>
  <c r="H21" i="29"/>
  <c r="G21" i="29"/>
  <c r="F21" i="29"/>
  <c r="E21" i="29"/>
  <c r="D21" i="29"/>
  <c r="C21" i="29"/>
  <c r="K19" i="29"/>
  <c r="J19" i="29"/>
  <c r="K18" i="29"/>
  <c r="J18" i="29"/>
  <c r="K17" i="29"/>
  <c r="J17" i="29"/>
  <c r="K16" i="29"/>
  <c r="J16" i="29"/>
  <c r="K15" i="29"/>
  <c r="J15" i="29"/>
  <c r="K14" i="29"/>
  <c r="J14" i="29"/>
  <c r="K13" i="29"/>
  <c r="J13" i="29"/>
  <c r="K12" i="29"/>
  <c r="J12" i="29"/>
  <c r="K11" i="29"/>
  <c r="J11" i="29"/>
  <c r="K10" i="29"/>
  <c r="J10" i="29"/>
  <c r="K9" i="29"/>
  <c r="J9" i="29"/>
  <c r="K8" i="29"/>
  <c r="J8" i="29"/>
  <c r="N56" i="29" l="1"/>
  <c r="N58" i="29"/>
  <c r="N60" i="29"/>
  <c r="N62" i="29"/>
  <c r="M19" i="29"/>
  <c r="M53" i="29"/>
  <c r="M55" i="29"/>
  <c r="M57" i="29"/>
  <c r="M59" i="29"/>
  <c r="M61" i="29"/>
  <c r="E14" i="10"/>
  <c r="N53" i="29"/>
  <c r="N55" i="29"/>
  <c r="N57" i="29"/>
  <c r="N59" i="29"/>
  <c r="N61" i="29"/>
  <c r="M56" i="29"/>
  <c r="M58" i="29"/>
  <c r="M60" i="29"/>
  <c r="E36" i="29"/>
  <c r="K28" i="29"/>
  <c r="K30" i="29"/>
  <c r="K32" i="29"/>
  <c r="N46" i="29" s="1"/>
  <c r="K21" i="29"/>
  <c r="J21" i="29"/>
  <c r="K27" i="29"/>
  <c r="K29" i="29"/>
  <c r="K31" i="29"/>
  <c r="N44" i="29" s="1"/>
  <c r="J36" i="29"/>
  <c r="N19" i="29"/>
  <c r="M21" i="29"/>
  <c r="M23" i="29"/>
  <c r="M24" i="29"/>
  <c r="M25" i="29"/>
  <c r="M26" i="29"/>
  <c r="M27" i="29"/>
  <c r="M28" i="29"/>
  <c r="M29" i="29"/>
  <c r="N30" i="29"/>
  <c r="D36" i="29"/>
  <c r="M36" i="29"/>
  <c r="M38" i="29"/>
  <c r="M39" i="29"/>
  <c r="M40" i="29"/>
  <c r="M41" i="29"/>
  <c r="M42" i="29"/>
  <c r="M43" i="29"/>
  <c r="M44" i="29"/>
  <c r="M45" i="29"/>
  <c r="M46" i="29"/>
  <c r="M47" i="29"/>
  <c r="M48" i="29"/>
  <c r="M49" i="29"/>
  <c r="N21" i="29"/>
  <c r="N23" i="29"/>
  <c r="N24" i="29"/>
  <c r="N25" i="29"/>
  <c r="N26" i="29"/>
  <c r="M30" i="29"/>
  <c r="M31" i="29"/>
  <c r="M32" i="29"/>
  <c r="M33" i="29"/>
  <c r="M34" i="29"/>
  <c r="N42" i="29"/>
  <c r="N47" i="29"/>
  <c r="N48" i="29"/>
  <c r="N49" i="29"/>
  <c r="N34" i="29" l="1"/>
  <c r="N31" i="29"/>
  <c r="N38" i="29"/>
  <c r="N43" i="29"/>
  <c r="N27" i="29"/>
  <c r="E18" i="10"/>
  <c r="N45" i="29"/>
  <c r="N40" i="29"/>
  <c r="N29" i="29"/>
  <c r="N32" i="29"/>
  <c r="N41" i="29"/>
  <c r="N33" i="29"/>
  <c r="N39" i="29"/>
  <c r="N28" i="29"/>
  <c r="K36" i="29"/>
  <c r="N36" i="29"/>
  <c r="D10" i="10" l="1"/>
  <c r="D14" i="10" s="1"/>
  <c r="C10" i="10"/>
  <c r="C14" i="10" s="1"/>
  <c r="C18" i="10" s="1"/>
  <c r="B10" i="10"/>
  <c r="B14" i="10" s="1"/>
  <c r="B18" i="10" s="1"/>
  <c r="D10" i="9"/>
  <c r="D14" i="9" s="1"/>
  <c r="D18" i="9" s="1"/>
  <c r="C10" i="9"/>
  <c r="C14" i="9" s="1"/>
  <c r="C18" i="9" s="1"/>
  <c r="B10" i="9"/>
  <c r="B14" i="9" s="1"/>
  <c r="B18" i="9" s="1"/>
  <c r="D25" i="8"/>
  <c r="C25" i="8"/>
  <c r="B25" i="8"/>
  <c r="D20" i="8"/>
  <c r="C20" i="8"/>
  <c r="B20" i="8"/>
  <c r="D15" i="8"/>
  <c r="C15" i="8"/>
  <c r="B15" i="8"/>
  <c r="B10" i="8"/>
  <c r="C10" i="8"/>
  <c r="D10" i="8"/>
  <c r="B10" i="6"/>
  <c r="B14" i="6" s="1"/>
  <c r="B18" i="6" s="1"/>
  <c r="C10" i="6"/>
  <c r="C14" i="6" s="1"/>
  <c r="C18" i="6" s="1"/>
  <c r="D10" i="6"/>
  <c r="D14" i="6" s="1"/>
  <c r="D14" i="5"/>
  <c r="C14" i="5"/>
  <c r="B14" i="5"/>
  <c r="F33" i="16"/>
  <c r="E33" i="16"/>
  <c r="D33" i="16"/>
  <c r="C33" i="16"/>
  <c r="B33" i="16"/>
  <c r="C9" i="16"/>
  <c r="C8" i="16"/>
  <c r="C7" i="16"/>
  <c r="C6" i="16"/>
  <c r="D30" i="8" l="1"/>
  <c r="B30" i="8"/>
  <c r="C30" i="8"/>
  <c r="D18" i="10"/>
  <c r="D18" i="6"/>
</calcChain>
</file>

<file path=xl/sharedStrings.xml><?xml version="1.0" encoding="utf-8"?>
<sst xmlns="http://schemas.openxmlformats.org/spreadsheetml/2006/main" count="858" uniqueCount="357">
  <si>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</si>
  <si>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</si>
  <si>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</si>
  <si>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</si>
  <si>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</si>
  <si>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</si>
  <si>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</si>
  <si>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</si>
  <si>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</si>
  <si>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</si>
  <si>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</si>
  <si>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</si>
  <si>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</si>
  <si>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</si>
  <si>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</si>
  <si>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</si>
  <si>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</si>
  <si>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</si>
  <si>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</si>
  <si>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</si>
  <si>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Contact</t>
  </si>
  <si>
    <t>Background Notes</t>
  </si>
  <si>
    <t xml:space="preserve">List of Tables </t>
  </si>
  <si>
    <t>1. Rolling Year</t>
  </si>
  <si>
    <t>Table 1.1</t>
  </si>
  <si>
    <t xml:space="preserve">Table 1.2 </t>
  </si>
  <si>
    <t>Table 1.3</t>
  </si>
  <si>
    <t>Table 1.4</t>
  </si>
  <si>
    <t>Table 1.5</t>
  </si>
  <si>
    <t>Table 1.6</t>
  </si>
  <si>
    <t>Table 1.7</t>
  </si>
  <si>
    <t>Table 2.1</t>
  </si>
  <si>
    <t xml:space="preserve">List of Figures </t>
  </si>
  <si>
    <t>Figure 2</t>
  </si>
  <si>
    <t>Figure 3</t>
  </si>
  <si>
    <t>Figure 4</t>
  </si>
  <si>
    <t>Figure 5</t>
  </si>
  <si>
    <t>Figure 6</t>
  </si>
  <si>
    <t>Figure 7</t>
  </si>
  <si>
    <t>Figure 8</t>
  </si>
  <si>
    <t xml:space="preserve">Contents </t>
  </si>
  <si>
    <t xml:space="preserve">(1) All surveys are based on sample surveys and therefore have an associated degree of sampling error. Information on confidence intervals where these are available and sample sizes are provided in the 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</si>
  <si>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</si>
  <si>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</si>
  <si>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</si>
  <si>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</si>
  <si>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</si>
  <si>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Total Overnight Trips</t>
  </si>
  <si>
    <t xml:space="preserve">Total Overnight Trips from outside NI </t>
  </si>
  <si>
    <t>(2) Figures derived from the Northern Ireland Passenger Survey (NIPS) conducted by the Northern Ireland Statistics and Research Agency (NISRA) and the Survey of Overseas Travellers (SOT) conducted on behalf of Fáilte Ireland.</t>
  </si>
  <si>
    <t>(3) Figures derived from the Household Travel Survey (HTS) conducted by Central Statistics Office (CSO)</t>
  </si>
  <si>
    <t xml:space="preserve">(4) Figures derived from the Northern Ireland Continuous Household Survey (CHS) conducted by NISRA. </t>
  </si>
  <si>
    <r>
      <t xml:space="preserve">GB Overnight Trips </t>
    </r>
    <r>
      <rPr>
        <b/>
        <i/>
        <vertAlign val="superscript"/>
        <sz val="12"/>
        <color theme="1"/>
        <rFont val="Arial"/>
        <family val="2"/>
      </rPr>
      <t>(2)</t>
    </r>
  </si>
  <si>
    <r>
      <t xml:space="preserve">Outside UK and RoI Overnight Trips </t>
    </r>
    <r>
      <rPr>
        <b/>
        <i/>
        <vertAlign val="superscript"/>
        <sz val="12"/>
        <color theme="1"/>
        <rFont val="Arial"/>
        <family val="2"/>
      </rPr>
      <t>(2)</t>
    </r>
  </si>
  <si>
    <r>
      <t xml:space="preserve">NI Overnight Trips </t>
    </r>
    <r>
      <rPr>
        <b/>
        <i/>
        <vertAlign val="superscript"/>
        <sz val="12"/>
        <color theme="1"/>
        <rFont val="Arial"/>
        <family val="2"/>
      </rPr>
      <t>(3)</t>
    </r>
  </si>
  <si>
    <r>
      <t xml:space="preserve">Total Overnight Trips </t>
    </r>
    <r>
      <rPr>
        <b/>
        <i/>
        <vertAlign val="superscript"/>
        <sz val="12"/>
        <color theme="1"/>
        <rFont val="Arial"/>
        <family val="2"/>
      </rPr>
      <t>(2,3)</t>
    </r>
  </si>
  <si>
    <t xml:space="preserve">(3) Figures derived from the Household Travel Survey (HTS) conducted by Central Statistics Office (CSO) and the Northern Ireland Continuous Household Survey (CHS) conducted by NISRA. </t>
  </si>
  <si>
    <t xml:space="preserve">(4) Estimates based on a sample size of &lt;30 appear shaded as </t>
  </si>
  <si>
    <t>Total outside NI and RoI Nights</t>
  </si>
  <si>
    <t>Total outside NI Nights</t>
  </si>
  <si>
    <t xml:space="preserve">Total Nights </t>
  </si>
  <si>
    <t xml:space="preserve">(4) Figures derived from the Household Travel Survey (HTS) conducted by Central Statistics Office (CSO) and the Northern Ireland Continuous Household Survey (CHS) conducted by NISRA. </t>
  </si>
  <si>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</si>
  <si>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</si>
  <si>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Total outside UK and RoI Expenditure</t>
  </si>
  <si>
    <t>Total outside NI Expenditure</t>
  </si>
  <si>
    <t>Total Expenditure</t>
  </si>
  <si>
    <t>Year</t>
  </si>
  <si>
    <t>Quarter</t>
  </si>
  <si>
    <t>Overnight Trips</t>
  </si>
  <si>
    <t>Nights during the Overnight Trips</t>
  </si>
  <si>
    <t>Expenditure during the Overnight Trips (£)</t>
  </si>
  <si>
    <t>Q1</t>
  </si>
  <si>
    <t>Q2</t>
  </si>
  <si>
    <t>Q3</t>
  </si>
  <si>
    <t>Q4</t>
  </si>
  <si>
    <t>2. Quarterly Breakdown</t>
  </si>
  <si>
    <t>Visiting friends/ relatives</t>
  </si>
  <si>
    <t xml:space="preserve">Overnight trips </t>
  </si>
  <si>
    <t xml:space="preserve">Great Britain </t>
  </si>
  <si>
    <t xml:space="preserve">Republic of Ireland </t>
  </si>
  <si>
    <t>Belfast</t>
  </si>
  <si>
    <t>Londonderry</t>
  </si>
  <si>
    <t>pressoffice@economy-ni.gov.uk</t>
  </si>
  <si>
    <t>DfE Communications Office</t>
  </si>
  <si>
    <r>
      <t xml:space="preserve">NI Expenditure </t>
    </r>
    <r>
      <rPr>
        <b/>
        <vertAlign val="superscript"/>
        <sz val="12"/>
        <color theme="1"/>
        <rFont val="Arial"/>
        <family val="2"/>
      </rPr>
      <t>(4)</t>
    </r>
  </si>
  <si>
    <t>(3) Data for calendar years (January - December)</t>
  </si>
  <si>
    <t>(5) Data for Calendar Years - January - December</t>
  </si>
  <si>
    <t>(5) Data for calendar years (January - December)</t>
  </si>
  <si>
    <t>Attraction Category</t>
  </si>
  <si>
    <t>Number of Visitors (Thousands)</t>
  </si>
  <si>
    <t>(%)</t>
  </si>
  <si>
    <t>Country Parks/Parks/Forests</t>
  </si>
  <si>
    <t>Gardens</t>
  </si>
  <si>
    <t>Historic Properties</t>
  </si>
  <si>
    <t>Museum/Art Galleries</t>
  </si>
  <si>
    <t>Visitor/Heritage Centres</t>
  </si>
  <si>
    <t>Wildlife/Zoo/Nature Reserve</t>
  </si>
  <si>
    <t>Workplaces</t>
  </si>
  <si>
    <t>&lt;1%</t>
  </si>
  <si>
    <t>Places of Worship</t>
  </si>
  <si>
    <t>* Totals may not add to 100% due to rounding</t>
  </si>
  <si>
    <t>Attraction</t>
  </si>
  <si>
    <t>Giant's Causeway World Heritage Site</t>
  </si>
  <si>
    <t>Titanic Belfast</t>
  </si>
  <si>
    <t>Ulster Museum</t>
  </si>
  <si>
    <t>Derry's Walls</t>
  </si>
  <si>
    <t>The Guildhall</t>
  </si>
  <si>
    <t>1. Percentage change calculated using unrounded figures</t>
  </si>
  <si>
    <t>Room occupancy</t>
  </si>
  <si>
    <t>January</t>
  </si>
  <si>
    <t>Hotels</t>
  </si>
  <si>
    <t>*</t>
  </si>
  <si>
    <t>February</t>
  </si>
  <si>
    <t>March</t>
  </si>
  <si>
    <t>April</t>
  </si>
  <si>
    <t>May</t>
  </si>
  <si>
    <t>June</t>
  </si>
  <si>
    <t>July</t>
  </si>
  <si>
    <t>August</t>
  </si>
  <si>
    <t>September</t>
  </si>
  <si>
    <t>October</t>
  </si>
  <si>
    <t>November</t>
  </si>
  <si>
    <t>December</t>
  </si>
  <si>
    <t>(2) Please note differences between years are calculated using unrounded figures</t>
  </si>
  <si>
    <t>(1)Please note bed-space occupancy figures have been calculated excluding those who have not provided the appropriate breakdown of information</t>
  </si>
  <si>
    <t>Rooms sold</t>
  </si>
  <si>
    <t>Northern Ireland (NI)</t>
  </si>
  <si>
    <t>Other Overseas</t>
  </si>
  <si>
    <t>Total NI/ROI/GB/Other Overseas</t>
  </si>
  <si>
    <t>Source: CHS</t>
  </si>
  <si>
    <t>Notes:</t>
  </si>
  <si>
    <r>
      <t>Other</t>
    </r>
    <r>
      <rPr>
        <b/>
        <vertAlign val="superscript"/>
        <sz val="12"/>
        <color theme="1"/>
        <rFont val="Arial"/>
        <family val="2"/>
      </rPr>
      <t xml:space="preserve"> (1)</t>
    </r>
  </si>
  <si>
    <t>Northern Ireland  - Rolling 12 months</t>
  </si>
  <si>
    <t>Month</t>
  </si>
  <si>
    <t>Ships</t>
  </si>
  <si>
    <t>Passengers</t>
  </si>
  <si>
    <t>Crew</t>
  </si>
  <si>
    <t>Passengers &amp;Crew</t>
  </si>
  <si>
    <t>Feb - Jan</t>
  </si>
  <si>
    <t>Mar - Feb</t>
  </si>
  <si>
    <t>Apr - Mar</t>
  </si>
  <si>
    <t>May - Apr</t>
  </si>
  <si>
    <t>Jun - May</t>
  </si>
  <si>
    <t>Jul - Jun</t>
  </si>
  <si>
    <t>Aug - Jul</t>
  </si>
  <si>
    <t>Sep - Aug</t>
  </si>
  <si>
    <t>Oct - Sep</t>
  </si>
  <si>
    <t>Nov - Oct</t>
  </si>
  <si>
    <t>Dec - Nov</t>
  </si>
  <si>
    <t>Jan - Dec</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</si>
  <si>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</si>
  <si>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</si>
  <si>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</si>
  <si>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r>
      <t xml:space="preserve">Beds sold </t>
    </r>
    <r>
      <rPr>
        <b/>
        <vertAlign val="superscript"/>
        <sz val="12"/>
        <rFont val="Arial"/>
        <family val="2"/>
      </rPr>
      <t>(1)</t>
    </r>
  </si>
  <si>
    <r>
      <t>Bed occupancy</t>
    </r>
    <r>
      <rPr>
        <b/>
        <vertAlign val="superscript"/>
        <sz val="12"/>
        <rFont val="Arial"/>
        <family val="2"/>
      </rPr>
      <t>(1)</t>
    </r>
  </si>
  <si>
    <t>Table 1.8</t>
  </si>
  <si>
    <t>Table 1.9</t>
  </si>
  <si>
    <t>Table 1.10</t>
  </si>
  <si>
    <t>Table 1.11</t>
  </si>
  <si>
    <t>Table 1.12</t>
  </si>
  <si>
    <t>Table 1.13</t>
  </si>
  <si>
    <t>Great Britain</t>
  </si>
  <si>
    <t>Outside UK &amp; Ireland</t>
  </si>
  <si>
    <t>Republic of Ireland</t>
  </si>
  <si>
    <t>Northern Ireland</t>
  </si>
  <si>
    <t>Sources: 1959-2010 Northern Ireland Tourist Board; 2010 onwards Northern Ireland Statistics and Research Agency</t>
  </si>
  <si>
    <t>Accommodation for visitors</t>
  </si>
  <si>
    <t>Transport</t>
  </si>
  <si>
    <t>Food &amp; beverage service activities</t>
  </si>
  <si>
    <t>Sporting &amp; recreational activities</t>
  </si>
  <si>
    <t xml:space="preserve">Visiting friends / relatives </t>
  </si>
  <si>
    <t xml:space="preserve">(2) Northern Ireland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</si>
  <si>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 xml:space="preserve">(3) Great Britain figures derived from the International Passegner Survey, Office for National Statistics </t>
  </si>
  <si>
    <t>(4) Republic of Ireland figures derived from the Passenger Card Inquiry, Central Statistics Office</t>
  </si>
  <si>
    <t>Figure 1</t>
  </si>
  <si>
    <t>a.    meet identified user needs,</t>
  </si>
  <si>
    <t>b.    are well explained and readily accessible,</t>
  </si>
  <si>
    <t>c.    are produced according to sound methods, and</t>
  </si>
  <si>
    <t>d.    are managed impartially and objectively in the public interest</t>
  </si>
  <si>
    <t>11.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t>
  </si>
  <si>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This means that the statistics</t>
    </r>
  </si>
  <si>
    <r>
      <rPr>
        <sz val="12"/>
        <rFont val="Arial"/>
        <family val="2"/>
      </rPr>
      <t xml:space="preserve">5.    NISRA uses the Survey of Overseas Travellers run by Fáilte Ireland to gain information on the overnight trips to Northern Ireland who exit through Republic of Ireland ports. Information on Northern Ireland overnight trips is also now collected through a separate survey carried out by Central Statistics Office Ireland. NISRA researched the two sources and presented and agreed the findings at the all Ireland tourism statistics meeting with all relevant providers and users of the data. The findings can be accessed at </t>
    </r>
    <r>
      <rPr>
        <u/>
        <sz val="12"/>
        <color theme="10"/>
        <rFont val="Arial"/>
        <family val="2"/>
      </rPr>
      <t>link.</t>
    </r>
  </si>
  <si>
    <t>Colby House</t>
  </si>
  <si>
    <t>Stranmillis Court</t>
  </si>
  <si>
    <t>BT9 5RR</t>
  </si>
  <si>
    <t>Yes</t>
  </si>
  <si>
    <t>Guesthouse, Guest Accom and B&amp;Bs*</t>
  </si>
  <si>
    <t>Guesthouses*</t>
  </si>
  <si>
    <t>B&amp;Bs*</t>
  </si>
  <si>
    <t>Guest Accommodation *</t>
  </si>
  <si>
    <t>*Please note Guesthouse, Bed &amp; Breakfast and Guest Accommodation statistics are 'official statistics' only and do not have National Statistics accreditation. Response rates to these occupancy surveys are low and varied.</t>
  </si>
  <si>
    <r>
      <rPr>
        <sz val="11"/>
        <color theme="1"/>
        <rFont val="Calibri"/>
        <family val="2"/>
      </rPr>
      <t xml:space="preserve">Further information on Official Statistics can be found on the </t>
    </r>
    <r>
      <rPr>
        <u/>
        <sz val="11"/>
        <color theme="10"/>
        <rFont val="Calibri"/>
        <family val="2"/>
      </rPr>
      <t>NISRA website.</t>
    </r>
  </si>
  <si>
    <t>Source: Northern Ireland Hotel Occupancy Survey</t>
  </si>
  <si>
    <t>tourismstatatistics@nisra.gov.uk</t>
  </si>
  <si>
    <t>4.   Tourism Statistics have recently undergone an assessment by the UK Statistics Authority. In May 2017 the Office for Statistics Regulation completed their review and confirmed the designation of new National Statistics on:</t>
  </si>
  <si>
    <t>Northern Ireland Annual Tourism Statistics</t>
  </si>
  <si>
    <t>Northern Ireland Quarterly Tourism Statistics</t>
  </si>
  <si>
    <t>External Overnight Trips to Northern Ireland</t>
  </si>
  <si>
    <t>Northern Ireland Domestic Tourism</t>
  </si>
  <si>
    <t>Northern Ireland Hotel Occupancy</t>
  </si>
  <si>
    <t>Northern Ireland Local Government District Tourism Statistics</t>
  </si>
  <si>
    <t>National Statistics status means that official statistics meet the highest standards of trustworthiness, quality and value.</t>
  </si>
  <si>
    <r>
      <rPr>
        <sz val="12"/>
        <rFont val="Arial"/>
        <family val="2"/>
      </rPr>
      <t xml:space="preserve">2.    Tourism data is derived from a variety of sources, more information on these sources can also be found at this link. Tourism estimates are designed to provide timely data on tourism activity in Northern Ireland. The estimates may be subject to revision due to improvements to the survey / 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Information of the sources, the data quality of each source and any revisions or changes in methodology can be accessed at this </t>
    </r>
    <r>
      <rPr>
        <u/>
        <sz val="12"/>
        <color theme="10"/>
        <rFont val="Arial"/>
        <family val="2"/>
      </rPr>
      <t>link.</t>
    </r>
  </si>
  <si>
    <r>
      <rPr>
        <sz val="12"/>
        <rFont val="Arial"/>
        <family val="2"/>
      </rPr>
      <t xml:space="preserve">7.    While the statistics are produced in as timely a way as possible, it is realised that early indicators would be useful. Early tourism indicators are published at this </t>
    </r>
    <r>
      <rPr>
        <u/>
        <sz val="12"/>
        <color theme="10"/>
        <rFont val="Arial"/>
        <family val="2"/>
      </rPr>
      <t>link</t>
    </r>
    <r>
      <rPr>
        <sz val="12"/>
        <rFont val="Arial"/>
        <family val="2"/>
      </rPr>
      <t xml:space="preserve"> and are updated monthly.</t>
    </r>
  </si>
  <si>
    <t>Data correct as at 07/06/2018</t>
  </si>
  <si>
    <t>Contents</t>
  </si>
  <si>
    <t>Further information on survey methodology can be found in the background notes</t>
  </si>
  <si>
    <t>Carrick-a-Rede Rope Bridge</t>
  </si>
  <si>
    <t>Kinnego Marina</t>
  </si>
  <si>
    <t>The Guidhall</t>
  </si>
  <si>
    <t>W5</t>
  </si>
  <si>
    <t>1) Great Britain (GB) includes the Channel Islands and the Isle of Man</t>
  </si>
  <si>
    <r>
      <t>Great Britain (GB)</t>
    </r>
    <r>
      <rPr>
        <b/>
        <vertAlign val="superscript"/>
        <sz val="12"/>
        <color theme="1"/>
        <rFont val="Arial"/>
        <family val="2"/>
      </rPr>
      <t>1</t>
    </r>
  </si>
  <si>
    <t>2) The estimates may be subject to revision due to improvements to the survey/analysis methodology or the inclusion of data returned after the publication date.</t>
  </si>
  <si>
    <t xml:space="preserve">Total Trips </t>
  </si>
  <si>
    <t>January - December 2017</t>
  </si>
  <si>
    <t xml:space="preserve">http://www.cso.ie/en/releasesandpublications/er/ot/overseastraveloctober-december2017/ </t>
  </si>
  <si>
    <t>https://www.ons.gov.uk/peoplepopulationandcommunity/leisureandtourism/datasets/monthlyoverseastravelandtourismreferencetables</t>
  </si>
  <si>
    <t>Table 2</t>
  </si>
  <si>
    <t>Stephen Dunne</t>
  </si>
  <si>
    <t>028 9025 5163</t>
  </si>
  <si>
    <r>
      <t xml:space="preserve">GB Overnight Trips </t>
    </r>
    <r>
      <rPr>
        <vertAlign val="superscript"/>
        <sz val="12"/>
        <color theme="1"/>
        <rFont val="Arial"/>
        <family val="2"/>
      </rPr>
      <t>(2)</t>
    </r>
  </si>
  <si>
    <r>
      <t xml:space="preserve">Outside UK and RoI Overnight Trips  </t>
    </r>
    <r>
      <rPr>
        <vertAlign val="superscript"/>
        <sz val="12"/>
        <color theme="1"/>
        <rFont val="Arial"/>
        <family val="2"/>
      </rPr>
      <t>(2)</t>
    </r>
  </si>
  <si>
    <r>
      <t xml:space="preserve">NI Overnight Trips </t>
    </r>
    <r>
      <rPr>
        <vertAlign val="superscript"/>
        <sz val="12"/>
        <color theme="1"/>
        <rFont val="Arial"/>
        <family val="2"/>
      </rPr>
      <t>(4)</t>
    </r>
  </si>
  <si>
    <t>Total Overnight Trips from outside NI and ROI</t>
  </si>
  <si>
    <r>
      <t xml:space="preserve">GB Nights </t>
    </r>
    <r>
      <rPr>
        <vertAlign val="superscript"/>
        <sz val="12"/>
        <color theme="1"/>
        <rFont val="Arial"/>
        <family val="2"/>
      </rPr>
      <t>(2)</t>
    </r>
  </si>
  <si>
    <r>
      <t xml:space="preserve">Outside UK and RoI Nights </t>
    </r>
    <r>
      <rPr>
        <vertAlign val="superscript"/>
        <sz val="12"/>
        <color theme="1"/>
        <rFont val="Arial"/>
        <family val="2"/>
      </rPr>
      <t>(2)</t>
    </r>
  </si>
  <si>
    <r>
      <t xml:space="preserve">NI Nights </t>
    </r>
    <r>
      <rPr>
        <vertAlign val="superscript"/>
        <sz val="12"/>
        <color theme="1"/>
        <rFont val="Arial"/>
        <family val="2"/>
      </rPr>
      <t>(4)</t>
    </r>
  </si>
  <si>
    <t>(2)Please note differences between years are calculated using unrounded figures</t>
  </si>
  <si>
    <t>Sept - Aug</t>
  </si>
  <si>
    <t xml:space="preserve">October </t>
  </si>
  <si>
    <t>Jan</t>
  </si>
  <si>
    <t>Feb</t>
  </si>
  <si>
    <t>Mar</t>
  </si>
  <si>
    <t>Apr</t>
  </si>
  <si>
    <t>Jun</t>
  </si>
  <si>
    <t>Jul</t>
  </si>
  <si>
    <t>Aug</t>
  </si>
  <si>
    <t>Sep</t>
  </si>
  <si>
    <t>Oct</t>
  </si>
  <si>
    <t>Nov</t>
  </si>
  <si>
    <t>Dec</t>
  </si>
  <si>
    <t>External Overnight Trips</t>
  </si>
  <si>
    <t xml:space="preserve">     Estimates based on a sample size of 30-49 appear shaded as </t>
  </si>
  <si>
    <t xml:space="preserve">     Estimates based on a sample size of 50-100 appear shaded as </t>
  </si>
  <si>
    <t xml:space="preserve">Number of Nights </t>
  </si>
  <si>
    <t>Expenditure (£)</t>
  </si>
  <si>
    <t>14. Follow NISRA on Twitter and Facebook.</t>
  </si>
  <si>
    <t xml:space="preserve">13. External overnight trips figures from January 2012 to December 2015 were revised on 12th August 2016 due to a revised weighting mechanism for the Household Travel Survey, conducted by Central Statistics Office regarding overnight visitors to Northern Ireland from the Republic of Ireland. The HTS data for 2016 was revised in 2017 due to a weighting revision. This caused minimal change which was less than 1%.
Full information on the revision of tourism statistics can be found at https://www.nisra.gov.uk/publications/tourism-statistics-branch-statistics-revision-policy 
A quality report on Tourism Statistics can be found at https://www.nisra.gov.uk/publications/tourism-statistics-data-quality 
</t>
  </si>
  <si>
    <r>
      <t>1</t>
    </r>
    <r>
      <rPr>
        <sz val="8"/>
        <color theme="1"/>
        <rFont val="Arial"/>
        <family val="2"/>
      </rPr>
      <t>The faint grey line shows the trend had the figures for residents of the Republic of Ireland not been included; users can see that when the overnight trips from the Republic of Ireland are removed the volume of estimated external overnight trips to NI drops; however, the general upward trend remains the same. This is the longest timescale available as data for NI tourism begins in 1959.</t>
    </r>
  </si>
  <si>
    <t>Data correct as at 06/06/2019</t>
  </si>
  <si>
    <t>% Change  (2017-2018)</t>
  </si>
  <si>
    <t>% Change  
(2017-2018)</t>
  </si>
  <si>
    <r>
      <t>Difference 2017/2018</t>
    </r>
    <r>
      <rPr>
        <b/>
        <i/>
        <vertAlign val="superscript"/>
        <sz val="12"/>
        <rFont val="Arial"/>
        <family val="2"/>
      </rPr>
      <t>(2)</t>
    </r>
  </si>
  <si>
    <t>Room occupancy change 17/18</t>
  </si>
  <si>
    <t>Bed occupancy change 17/18</t>
  </si>
  <si>
    <t>Rooms sold change 17/18</t>
  </si>
  <si>
    <t>Beds sold change 17/18</t>
  </si>
  <si>
    <t xml:space="preserve">Table 1.10 Northern Ireland Hotel, Guesthouse, Bed &amp; Breakfast and Guest Accommodation rooms and beds sold by year </t>
  </si>
  <si>
    <t xml:space="preserve">             -  </t>
  </si>
  <si>
    <t xml:space="preserve">                   -  </t>
  </si>
  <si>
    <t xml:space="preserve">              -  </t>
  </si>
  <si>
    <t xml:space="preserve">                  -  </t>
  </si>
  <si>
    <t xml:space="preserve">                 -  </t>
  </si>
  <si>
    <t xml:space="preserve">                     -  </t>
  </si>
  <si>
    <t>-</t>
  </si>
  <si>
    <t>Table 1.13: Number of cruise ships and maximum passenger and crew numbers to Northern Ireland by port 2013-2018</t>
  </si>
  <si>
    <t>Table 1.8: Overnight trips taken by NI residents by destination, 2013-2018</t>
  </si>
  <si>
    <t>Figure 1: Number of visitors by place of origin 2018</t>
  </si>
  <si>
    <t>Great Britain (+27k)</t>
  </si>
  <si>
    <t>Republic of Ireland (+109k)</t>
  </si>
  <si>
    <t>Outside GB and Ireland (+16k)</t>
  </si>
  <si>
    <t>Northern Ireland (-6k)</t>
  </si>
  <si>
    <t xml:space="preserve">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made up approximately 13% of the total external overnight trips in 2000 and 21% in 2018). </t>
  </si>
  <si>
    <t>Accommodation for Visitors</t>
  </si>
  <si>
    <t>Food and Beverage serving activities</t>
  </si>
  <si>
    <t>Passenger Transport</t>
  </si>
  <si>
    <t>Tourism Jobs</t>
  </si>
  <si>
    <t>Non-Tourism Jobs</t>
  </si>
  <si>
    <t>Total</t>
  </si>
  <si>
    <t>(2) Figures derived from the Business Register and Employment Survey (BRES) 2017(Economic &amp; Labour Markets Statistics Branch, NISRA)</t>
  </si>
  <si>
    <t>Table 2 external</t>
  </si>
  <si>
    <t xml:space="preserve">https://www.cso.ie/px/pxeirestat/Database/eirestat/Tourism%20and%20Travel%20Quarterly%20Series/Tourism%20and%20Travel%20Quarterly%20Series_statbank.asp?sp=Tourism%20and%20Travel%20Quarterly%20Series&amp;ProductID=DB_TM
</t>
  </si>
  <si>
    <t>statsbank tmq19</t>
  </si>
  <si>
    <r>
      <rPr>
        <sz val="12"/>
        <rFont val="Arial"/>
        <family val="2"/>
      </rPr>
      <t xml:space="preserve">1.    This report presents a summary of tourism statistics for Northern Ireland. More detailed data are available on our website at this </t>
    </r>
    <r>
      <rPr>
        <u/>
        <sz val="12"/>
        <color rgb="FF00B0F0"/>
        <rFont val="Arial"/>
        <family val="2"/>
      </rPr>
      <t>link</t>
    </r>
    <r>
      <rPr>
        <sz val="12"/>
        <rFont val="Arial"/>
        <family val="2"/>
      </rPr>
      <t xml:space="preserve">. The next tourism statistics release will be in the summer for the year ending March 2019; users should not that it is recommended estimated tourism statistics should be looked at over a twelve month period to give a more robust picture of tourism in NI over a period including all four quarters of the year to the latest statistics available. These results will be made available online in a tabular format only.  </t>
    </r>
  </si>
  <si>
    <t xml:space="preserve">6.    Due to the nature of household surveys in Northern Ireland, users should be aware that statistics on overnight trips in Northern Ireland residents aged under 16 are excluded. NISRA is in the process of changing the methodology of data collection to capture this information from April 2015. NISRA has also increased the sample size of the underlying survey used to measure domestic tourism from April 2017. </t>
  </si>
  <si>
    <r>
      <rPr>
        <sz val="12"/>
        <rFont val="Arial"/>
        <family val="2"/>
      </rPr>
      <t xml:space="preserve">8.    Tourism statistics systems are designed to collect information for Northern Ireland as a whole. However, respondents do indicate where they stay during these overnight trips allowing for some analysis at Local Government District level. The most recent 2015 results published at this level can be found at this </t>
    </r>
    <r>
      <rPr>
        <u/>
        <sz val="12"/>
        <color theme="10"/>
        <rFont val="Arial"/>
        <family val="2"/>
      </rPr>
      <t>link</t>
    </r>
    <r>
      <rPr>
        <sz val="12"/>
        <rFont val="Arial"/>
        <family val="2"/>
      </rPr>
      <t xml:space="preserve">. The 2018 Local Government District Tourism Statistics will be published in Summer 2019. </t>
    </r>
  </si>
  <si>
    <r>
      <rPr>
        <sz val="12"/>
        <rFont val="Arial"/>
        <family val="2"/>
      </rPr>
      <t>9.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stands at +/-4% for the year (associated expenditure at +/-5%). Note: based on the survey design confidence intervals for domestic tourism trips stands at +/-7% and external trips at +/-4%. Information on confidence intervals in Northern Ireland tourism statistics can be accesses ar this</t>
    </r>
    <r>
      <rPr>
        <u/>
        <sz val="12"/>
        <color rgb="FF00B0F0"/>
        <rFont val="Arial"/>
        <family val="2"/>
      </rPr>
      <t xml:space="preserve"> link. </t>
    </r>
  </si>
  <si>
    <t>12. NISRA has also started to use the Continuous Household Survey to measure the number of trips Northern Ireland residents take outside Northern Ireland. These statistics are not presented in detail in this report but they do give some context. As noted in Table 1 the number of domestic overnight trips (that is Northern Ireland residents spending a night away from their home within NI) is estimated have remained at similar levels between 2017 and 2018. However, there was an increase of 4% in the number of overnight trips taken by Northern Ireland residents overseas.</t>
  </si>
  <si>
    <t>Great Britain (GB)</t>
  </si>
  <si>
    <t>Outside UK and ROI</t>
  </si>
  <si>
    <t>Republic of Ireland (ROI)</t>
  </si>
  <si>
    <t>Passengers &amp; Crew</t>
  </si>
  <si>
    <t>10. This report includes estimates from Business Register and Employment Survey (BRES) on the number of jobs in ‘tourism characteristic industries’. The BRES is carried out annually but can only produce estimates for tourism jobs every 2 years due to changing sample sizes.   Therefore the latest tourism characteristic industries breakdown available is for 2017. More information on the BRES, including details of its release schedule and the associated methodology can be accessed at this link.</t>
  </si>
  <si>
    <r>
      <t>Table 1.1 Estimated</t>
    </r>
    <r>
      <rPr>
        <b/>
        <sz val="12"/>
        <color theme="1"/>
        <rFont val="Arial"/>
        <family val="2"/>
      </rPr>
      <t xml:space="preserve"> number of overnight trips, nights and expenditure in NI (all visitors), 2013-2018</t>
    </r>
  </si>
  <si>
    <r>
      <t>Table 1.2 Estimated</t>
    </r>
    <r>
      <rPr>
        <b/>
        <sz val="12"/>
        <color theme="1"/>
        <rFont val="Arial"/>
        <family val="2"/>
      </rPr>
      <t xml:space="preserve"> number of overnight trips in NI (all visitors) by reason for visit, 2013-2018</t>
    </r>
  </si>
  <si>
    <t>Table 1.3 Estimated number of overnight trips in NI by market, 2013-2018</t>
  </si>
  <si>
    <r>
      <t>Table 1.4 Estimated</t>
    </r>
    <r>
      <rPr>
        <b/>
        <sz val="12"/>
        <color theme="1"/>
        <rFont val="Arial"/>
        <family val="2"/>
      </rPr>
      <t xml:space="preserve"> number of external overnight trips, nights and expenditure in NI (</t>
    </r>
    <r>
      <rPr>
        <b/>
        <sz val="12"/>
        <color rgb="FFFF0000"/>
        <rFont val="Arial"/>
        <family val="2"/>
      </rPr>
      <t>excluding NI residents</t>
    </r>
    <r>
      <rPr>
        <b/>
        <sz val="12"/>
        <color theme="1"/>
        <rFont val="Arial"/>
        <family val="2"/>
      </rPr>
      <t>), 2013 - 2018</t>
    </r>
  </si>
  <si>
    <r>
      <t>Table 1.5 Estimated</t>
    </r>
    <r>
      <rPr>
        <b/>
        <sz val="12"/>
        <color theme="1"/>
        <rFont val="Arial"/>
        <family val="2"/>
      </rPr>
      <t xml:space="preserve"> number of overnight trips to NI by reason for visit, 2013-2018</t>
    </r>
  </si>
  <si>
    <t>Estimated number of overnight trips, nights and expenditure in NI (all visitors)</t>
  </si>
  <si>
    <t>Estimated number of overnight trips in NI (all visitors) by reason for visit</t>
  </si>
  <si>
    <t>Estimated number of overnight trips in NI by market</t>
  </si>
  <si>
    <t>Estimated number of external overnight trips, nights and expenditure in NI (excluding NI residents)</t>
  </si>
  <si>
    <t>Estimated number of overnight trips to NI by reason for visit</t>
  </si>
  <si>
    <r>
      <t>Table 1.6 Estimated</t>
    </r>
    <r>
      <rPr>
        <b/>
        <sz val="12"/>
        <color theme="1"/>
        <rFont val="Arial"/>
        <family val="2"/>
      </rPr>
      <t xml:space="preserve"> nights spent in NI (all visitors), 2013-2018</t>
    </r>
  </si>
  <si>
    <t>Estimated nights spent in NI (all visitors)</t>
  </si>
  <si>
    <r>
      <t>Table 1.7 Estimated</t>
    </r>
    <r>
      <rPr>
        <b/>
        <vertAlign val="superscript"/>
        <sz val="12"/>
        <color theme="1"/>
        <rFont val="Arial"/>
        <family val="2"/>
      </rPr>
      <t xml:space="preserve"> </t>
    </r>
    <r>
      <rPr>
        <b/>
        <sz val="12"/>
        <color theme="1"/>
        <rFont val="Arial"/>
        <family val="2"/>
      </rPr>
      <t>expenditure (£) spent in NI (all visitors)</t>
    </r>
  </si>
  <si>
    <t>Estimated expenditure (£) spent in NI (all visitors)</t>
  </si>
  <si>
    <t>Overnight trips taken by NI residents by destination</t>
  </si>
  <si>
    <t>Table 1.9 Northern Ireland hotel, guesthouse, bed &amp; breakfast and guest accommodation occupancy rates by year</t>
  </si>
  <si>
    <t>Northern Ireland hotel, guesthouse, bed &amp; breakfast and guest accommodation occupancy rates by year</t>
  </si>
  <si>
    <t xml:space="preserve">Northern Ireland Hotel, Guesthouse, Bed &amp; Breakfast and Guest Accommodation rooms and beds sold by year </t>
  </si>
  <si>
    <t>Number of visits by attraction category</t>
  </si>
  <si>
    <t xml:space="preserve">Top ten participating visitor attractions 2017 (excluding country parks/parks/forests/gardens) </t>
  </si>
  <si>
    <t>Number of cruise ships and maximum passenger and crew numbers to Northern Ireland by port</t>
  </si>
  <si>
    <r>
      <t>Table 2.1 Estimated</t>
    </r>
    <r>
      <rPr>
        <b/>
        <sz val="12"/>
        <color theme="1"/>
        <rFont val="Arial"/>
        <family val="2"/>
      </rPr>
      <t xml:space="preserve"> number of overnight trips, nights and expenditure in NI </t>
    </r>
    <r>
      <rPr>
        <b/>
        <sz val="12"/>
        <rFont val="Arial"/>
        <family val="2"/>
      </rPr>
      <t>(all visitors</t>
    </r>
    <r>
      <rPr>
        <b/>
        <sz val="12"/>
        <color theme="1"/>
        <rFont val="Arial"/>
        <family val="2"/>
      </rPr>
      <t>) by quarter, 2011-2018</t>
    </r>
  </si>
  <si>
    <t>Estimated number of overnight trips, nights and expenditure in NI (all visitors) by quarter</t>
  </si>
  <si>
    <t>Number of visitors by place of origin</t>
  </si>
  <si>
    <t>Estimated number of overnight visitors by place of origin</t>
  </si>
  <si>
    <t>Figure 2: Estimated number of overnight visitors by place of origin 2013-2018</t>
  </si>
  <si>
    <t>Figure 4: Change in estimated number of overnight visitors by place of origin 2017-2018</t>
  </si>
  <si>
    <t>Figure 5: Annual External Overnight Trips to Northern Ireland (1959-2018)</t>
  </si>
  <si>
    <t>Figure 6: Percentage of estimated overnight trips by reason in Northern Ireland 2018</t>
  </si>
  <si>
    <t>Figure 7: Estimated rolling twelve month hotel room nights sold (December 2012 - December 2018)</t>
  </si>
  <si>
    <t>Figure 9: Employee jobs in tourism related industries 2017</t>
  </si>
  <si>
    <t>Figure 9</t>
  </si>
  <si>
    <t>Figure 10</t>
  </si>
  <si>
    <t>Estimated spend by overnight visitors by place of origin</t>
  </si>
  <si>
    <t xml:space="preserve">Change in estimated number of overnight visitors by place of origin </t>
  </si>
  <si>
    <t>Percentage of estimated overnight trips by reason</t>
  </si>
  <si>
    <t>Annual external overnight trips to Northern Ireland (1959-)</t>
  </si>
  <si>
    <t>Estimated rolling twelve month hotel room nights sold</t>
  </si>
  <si>
    <t xml:space="preserve">Top 10 responding Visitor Attractions (excluding Country Parks/Parks/Forests &amp; Gardens) </t>
  </si>
  <si>
    <t>Employee jobs in tourism related industries</t>
  </si>
  <si>
    <r>
      <t xml:space="preserve">Figure 10: Proportion of </t>
    </r>
    <r>
      <rPr>
        <b/>
        <u/>
        <sz val="12"/>
        <color theme="1"/>
        <rFont val="Arial"/>
        <family val="2"/>
      </rPr>
      <t>external</t>
    </r>
    <r>
      <rPr>
        <b/>
        <sz val="12"/>
        <color theme="1"/>
        <rFont val="Arial"/>
        <family val="2"/>
      </rPr>
      <t xml:space="preserve"> overnight trips by reason in UK, Republic of Ireland and Northern Ireland, 2018</t>
    </r>
  </si>
  <si>
    <t>Proportion of external overnight trips by reason in UK, Republic of Ireland and Northern Ireland</t>
  </si>
  <si>
    <r>
      <t>RoI Overnight Trips</t>
    </r>
    <r>
      <rPr>
        <b/>
        <i/>
        <sz val="12"/>
        <color rgb="FFFF0000"/>
        <rFont val="Arial"/>
        <family val="2"/>
      </rPr>
      <t>*</t>
    </r>
    <r>
      <rPr>
        <b/>
        <i/>
        <sz val="12"/>
        <color theme="1"/>
        <rFont val="Arial"/>
        <family val="2"/>
      </rPr>
      <t xml:space="preserve"> </t>
    </r>
    <r>
      <rPr>
        <b/>
        <i/>
        <vertAlign val="superscript"/>
        <sz val="12"/>
        <color theme="1"/>
        <rFont val="Arial"/>
        <family val="2"/>
      </rPr>
      <t>(3)</t>
    </r>
  </si>
  <si>
    <r>
      <t>ROI Overnight Trips</t>
    </r>
    <r>
      <rPr>
        <sz val="12"/>
        <color rgb="FFFF0000"/>
        <rFont val="Arial"/>
        <family val="2"/>
      </rPr>
      <t>*</t>
    </r>
    <r>
      <rPr>
        <sz val="12"/>
        <color theme="1"/>
        <rFont val="Arial"/>
        <family val="2"/>
      </rPr>
      <t xml:space="preserve"> </t>
    </r>
    <r>
      <rPr>
        <vertAlign val="superscript"/>
        <sz val="12"/>
        <color theme="1"/>
        <rFont val="Arial"/>
        <family val="2"/>
      </rPr>
      <t>(3)</t>
    </r>
  </si>
  <si>
    <r>
      <t>RoI Nights</t>
    </r>
    <r>
      <rPr>
        <sz val="12"/>
        <color rgb="FFFF0000"/>
        <rFont val="Arial"/>
        <family val="2"/>
      </rPr>
      <t>*</t>
    </r>
    <r>
      <rPr>
        <sz val="12"/>
        <color theme="1"/>
        <rFont val="Arial"/>
        <family val="2"/>
      </rPr>
      <t xml:space="preserve"> </t>
    </r>
    <r>
      <rPr>
        <vertAlign val="superscript"/>
        <sz val="12"/>
        <color theme="1"/>
        <rFont val="Arial"/>
        <family val="2"/>
      </rPr>
      <t>(3)</t>
    </r>
  </si>
  <si>
    <t>* 2018 figures relating to ROI overnight trips should be treated with some caution - please see background note 16</t>
  </si>
  <si>
    <r>
      <t>RoI Expenditure</t>
    </r>
    <r>
      <rPr>
        <sz val="12"/>
        <color rgb="FFFF0000"/>
        <rFont val="Arial"/>
        <family val="2"/>
      </rPr>
      <t>*</t>
    </r>
    <r>
      <rPr>
        <sz val="12"/>
        <color theme="1"/>
        <rFont val="Arial"/>
        <family val="2"/>
      </rPr>
      <t xml:space="preserve"> </t>
    </r>
    <r>
      <rPr>
        <b/>
        <vertAlign val="superscript"/>
        <sz val="12"/>
        <color theme="1"/>
        <rFont val="Arial"/>
        <family val="2"/>
      </rPr>
      <t>(3)</t>
    </r>
  </si>
  <si>
    <t>Place of origin</t>
  </si>
  <si>
    <t>Total external</t>
  </si>
  <si>
    <t>Republic of Ireland (ROI)*</t>
  </si>
  <si>
    <t>Total (259 Responding attractions)</t>
  </si>
  <si>
    <t>Table 1.11: Number of visits by attraction category 2018</t>
  </si>
  <si>
    <r>
      <t>Change 2017 - 2018 (%)</t>
    </r>
    <r>
      <rPr>
        <b/>
        <vertAlign val="superscript"/>
        <sz val="11"/>
        <color theme="1"/>
        <rFont val="Calibri"/>
        <family val="2"/>
        <scheme val="minor"/>
      </rPr>
      <t>1</t>
    </r>
  </si>
  <si>
    <t xml:space="preserve">Table 1.12: Top ten participating visitor attractions 2018 (excluding country parks/parks/forests/gardens) </t>
  </si>
  <si>
    <t>Pickie Fun Park</t>
  </si>
  <si>
    <t>Mount Stewart House &amp; Gardens</t>
  </si>
  <si>
    <t xml:space="preserve">Figure 8: Top 10 responding Visitor Attractions (excluding Country Parks/Parks/Forests &amp; Gardens) 2018 (Thousands) </t>
  </si>
  <si>
    <t>Data corrrect as at 06/06/2019</t>
  </si>
  <si>
    <t>Figure 3: Estimated spend by overnight trips by place of origin 2013-2018</t>
  </si>
  <si>
    <t>January 2013 - December 2018</t>
  </si>
  <si>
    <t>(6) Breakdowns may not add to totals due to rounding</t>
  </si>
  <si>
    <t>Republic of Ireland (RoI)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</si>
</sst>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_-* #,##0_-;\-* #,##0_-;_-* &quot;-&quot;??_-;_-@_-"/>
    <numFmt numFmtId="165" formatCode="0\ %&quot;points&quot;"/>
    <numFmt numFmtId="166" formatCode="#,##0.0_ ;\-#,##0.0\ "/>
    <numFmt numFmtId="167" formatCode="\+0;\-0;0\ "/>
    <numFmt numFmtId="168" formatCode="\+0%;\-0%;0%"/>
    <numFmt numFmtId="169" formatCode="_-* #,##0.0_-;\-* #,##0.0_-;_-* &quot;-&quot;??_-;_-@_-"/>
  </numFmts>
  <fonts count="5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sz val="12"/>
      <color theme="1"/>
      <name val="Arial"/>
      <family val="2"/>
    </font>
    <font>
      <u/>
      <sz val="14"/>
      <name val="Arial"/>
      <family val="2"/>
    </font>
    <font>
      <b/>
      <sz val="12"/>
      <color theme="1"/>
      <name val="Arial"/>
      <family val="2"/>
    </font>
    <font>
      <b/>
      <u/>
      <sz val="14"/>
      <name val="Arial"/>
      <family val="2"/>
    </font>
    <font>
      <u/>
      <sz val="10"/>
      <color indexed="12"/>
      <name val="Arial"/>
      <family val="2"/>
    </font>
    <font>
      <u/>
      <sz val="12"/>
      <color theme="10"/>
      <name val="Arial"/>
      <family val="2"/>
    </font>
    <font>
      <b/>
      <sz val="12"/>
      <name val="Arial"/>
      <family val="2"/>
    </font>
    <font>
      <b/>
      <vertAlign val="superscript"/>
      <sz val="12"/>
      <color theme="1"/>
      <name val="Arial"/>
      <family val="2"/>
    </font>
    <font>
      <i/>
      <sz val="10"/>
      <color theme="1"/>
      <name val="Arial"/>
      <family val="2"/>
    </font>
    <font>
      <sz val="10"/>
      <color theme="1"/>
      <name val="Arial"/>
      <family val="2"/>
    </font>
    <font>
      <i/>
      <sz val="12"/>
      <color theme="1"/>
      <name val="Arial"/>
      <family val="2"/>
    </font>
    <font>
      <b/>
      <i/>
      <sz val="12"/>
      <color theme="1"/>
      <name val="Arial"/>
      <family val="2"/>
    </font>
    <font>
      <b/>
      <sz val="12"/>
      <color rgb="FFFF0000"/>
      <name val="Arial"/>
      <family val="2"/>
    </font>
    <font>
      <b/>
      <i/>
      <vertAlign val="superscript"/>
      <sz val="12"/>
      <color theme="1"/>
      <name val="Arial"/>
      <family val="2"/>
    </font>
    <font>
      <b/>
      <u/>
      <sz val="12"/>
      <color theme="1"/>
      <name val="Arial"/>
      <family val="2"/>
    </font>
    <font>
      <sz val="12"/>
      <name val="Arial"/>
      <family val="2"/>
    </font>
    <font>
      <b/>
      <sz val="11"/>
      <color theme="1"/>
      <name val="Calibri"/>
      <family val="2"/>
      <scheme val="minor"/>
    </font>
    <font>
      <sz val="8"/>
      <color theme="1"/>
      <name val="Arial"/>
      <family val="2"/>
    </font>
    <font>
      <sz val="10"/>
      <name val="Arial"/>
      <family val="2"/>
    </font>
    <font>
      <b/>
      <sz val="10"/>
      <name val="Arial"/>
      <family val="2"/>
    </font>
    <font>
      <sz val="11"/>
      <color indexed="8"/>
      <name val="Calibri"/>
      <family val="2"/>
    </font>
    <font>
      <i/>
      <sz val="10"/>
      <color rgb="FF000000"/>
      <name val="Arial"/>
      <family val="2"/>
    </font>
    <font>
      <i/>
      <sz val="10"/>
      <name val="Arial"/>
      <family val="2"/>
    </font>
    <font>
      <b/>
      <vertAlign val="superscript"/>
      <sz val="12"/>
      <name val="Arial"/>
      <family val="2"/>
    </font>
    <font>
      <sz val="12"/>
      <color theme="1"/>
      <name val="Calibri"/>
      <family val="2"/>
      <scheme val="minor"/>
    </font>
    <font>
      <b/>
      <i/>
      <sz val="12"/>
      <name val="Arial"/>
      <family val="2"/>
    </font>
    <font>
      <b/>
      <i/>
      <vertAlign val="superscript"/>
      <sz val="12"/>
      <name val="Arial"/>
      <family val="2"/>
    </font>
    <font>
      <i/>
      <sz val="12"/>
      <color theme="1"/>
      <name val="Calibri"/>
      <family val="2"/>
      <scheme val="minor"/>
    </font>
    <font>
      <i/>
      <sz val="12"/>
      <name val="Arial"/>
      <family val="2"/>
    </font>
    <font>
      <i/>
      <sz val="8"/>
      <color theme="1"/>
      <name val="Arial"/>
      <family val="2"/>
    </font>
    <font>
      <i/>
      <sz val="11"/>
      <color theme="1"/>
      <name val="Calibri"/>
      <family val="2"/>
      <scheme val="minor"/>
    </font>
    <font>
      <b/>
      <u/>
      <sz val="10"/>
      <color theme="1"/>
      <name val="Arial"/>
      <family val="2"/>
    </font>
    <font>
      <i/>
      <sz val="8"/>
      <name val="Arial"/>
      <family val="2"/>
    </font>
    <font>
      <sz val="11"/>
      <color theme="1"/>
      <name val="Calibri"/>
      <family val="2"/>
    </font>
    <font>
      <u/>
      <sz val="12"/>
      <color rgb="FF00B0F0"/>
      <name val="Arial"/>
      <family val="2"/>
    </font>
    <font>
      <b/>
      <sz val="10"/>
      <color theme="1"/>
      <name val="Arial"/>
      <family val="2"/>
    </font>
    <font>
      <u/>
      <sz val="8"/>
      <color indexed="12"/>
      <name val="Arial"/>
      <family val="2"/>
    </font>
    <font>
      <b/>
      <vertAlign val="superscript"/>
      <sz val="11"/>
      <color theme="1"/>
      <name val="Calibri"/>
      <family val="2"/>
      <scheme val="minor"/>
    </font>
    <font>
      <vertAlign val="superscript"/>
      <sz val="12"/>
      <color theme="1"/>
      <name val="Arial"/>
      <family val="2"/>
    </font>
    <font>
      <sz val="12"/>
      <color rgb="FF000000"/>
      <name val="Arial"/>
      <family val="2"/>
    </font>
    <font>
      <vertAlign val="superscript"/>
      <sz val="10"/>
      <color theme="1"/>
      <name val="Arial"/>
      <family val="2"/>
    </font>
    <font>
      <b/>
      <i/>
      <sz val="10"/>
      <color rgb="FFFF0000"/>
      <name val="Arial"/>
      <family val="2"/>
    </font>
    <font>
      <b/>
      <i/>
      <sz val="12"/>
      <color rgb="FFFF0000"/>
      <name val="Arial"/>
      <family val="2"/>
    </font>
    <font>
      <sz val="12"/>
      <color rgb="FFFF000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00B050"/>
        <bgColor indexed="64"/>
      </patternFill>
    </fill>
  </fills>
  <borders count="44">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style="thin">
        <color auto="1"/>
      </left>
      <right style="thin">
        <color auto="1"/>
      </right>
      <top/>
      <bottom/>
      <diagonal/>
    </border>
    <border>
      <left/>
      <right/>
      <top/>
      <bottom style="thick">
        <color indexed="64"/>
      </bottom>
      <diagonal/>
    </border>
    <border>
      <left/>
      <right style="mediumDashed">
        <color indexed="64"/>
      </right>
      <top/>
      <bottom/>
      <diagonal/>
    </border>
    <border>
      <left/>
      <right style="mediumDashed">
        <color indexed="64"/>
      </right>
      <top/>
      <bottom style="thick">
        <color indexed="64"/>
      </bottom>
      <diagonal/>
    </border>
    <border>
      <left style="thin">
        <color auto="1"/>
      </left>
      <right/>
      <top/>
      <bottom/>
      <diagonal/>
    </border>
    <border>
      <left/>
      <right style="thin">
        <color auto="1"/>
      </right>
      <top/>
      <bottom/>
      <diagonal/>
    </border>
    <border>
      <left/>
      <right/>
      <top style="thick">
        <color indexed="64"/>
      </top>
      <bottom/>
      <diagonal/>
    </border>
    <border>
      <left style="mediumDashed">
        <color indexed="64"/>
      </left>
      <right/>
      <top style="thick">
        <color indexed="64"/>
      </top>
      <bottom/>
      <diagonal/>
    </border>
    <border>
      <left/>
      <right style="mediumDashed">
        <color indexed="64"/>
      </right>
      <top style="thick">
        <color indexed="64"/>
      </top>
      <bottom/>
      <diagonal/>
    </border>
    <border>
      <left style="mediumDashed">
        <color indexed="64"/>
      </left>
      <right/>
      <top/>
      <bottom style="thick">
        <color indexed="64"/>
      </bottom>
      <diagonal/>
    </border>
    <border>
      <left style="mediumDashed">
        <color indexed="64"/>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Dashed">
        <color indexed="64"/>
      </right>
      <top style="medium">
        <color indexed="64"/>
      </top>
      <bottom/>
      <diagonal/>
    </border>
    <border>
      <left style="mediumDashed">
        <color indexed="64"/>
      </left>
      <right/>
      <top style="medium">
        <color indexed="64"/>
      </top>
      <bottom/>
      <diagonal/>
    </border>
    <border>
      <left/>
      <right style="mediumDashed">
        <color indexed="64"/>
      </right>
      <top style="medium">
        <color indexed="64"/>
      </top>
      <bottom/>
      <diagonal/>
    </border>
    <border>
      <left/>
      <right style="medium">
        <color indexed="64"/>
      </right>
      <top style="medium">
        <color indexed="64"/>
      </top>
      <bottom/>
      <diagonal/>
    </border>
    <border>
      <left style="medium">
        <color indexed="64"/>
      </left>
      <right style="mediumDashed">
        <color indexed="64"/>
      </right>
      <top/>
      <bottom style="thick">
        <color indexed="64"/>
      </bottom>
      <diagonal/>
    </border>
    <border>
      <left/>
      <right style="medium">
        <color indexed="64"/>
      </right>
      <top/>
      <bottom style="thick">
        <color indexed="64"/>
      </bottom>
      <diagonal/>
    </border>
    <border>
      <left style="medium">
        <color indexed="64"/>
      </left>
      <right style="mediumDashed">
        <color indexed="64"/>
      </right>
      <top/>
      <bottom/>
      <diagonal/>
    </border>
    <border>
      <left/>
      <right style="medium">
        <color indexed="64"/>
      </right>
      <top/>
      <bottom/>
      <diagonal/>
    </border>
    <border>
      <left style="medium">
        <color indexed="64"/>
      </left>
      <right style="mediumDashed">
        <color indexed="64"/>
      </right>
      <top/>
      <bottom style="medium">
        <color indexed="64"/>
      </bottom>
      <diagonal/>
    </border>
    <border>
      <left style="mediumDashed">
        <color indexed="64"/>
      </left>
      <right/>
      <top/>
      <bottom style="medium">
        <color indexed="64"/>
      </bottom>
      <diagonal/>
    </border>
    <border>
      <left/>
      <right style="mediumDashed">
        <color indexed="64"/>
      </right>
      <top/>
      <bottom style="medium">
        <color indexed="64"/>
      </bottom>
      <diagonal/>
    </border>
    <border>
      <left/>
      <right style="medium">
        <color indexed="64"/>
      </right>
      <top/>
      <bottom style="medium">
        <color indexed="64"/>
      </bottom>
      <diagonal/>
    </border>
  </borders>
  <cellStyleXfs count="18">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5" fillId="0" borderId="0"/>
    <xf numFmtId="0" fontId="5" fillId="0" borderId="0"/>
    <xf numFmtId="0" fontId="29" fillId="0" borderId="0"/>
    <xf numFmtId="9" fontId="5" fillId="0" borderId="0" applyFont="0" applyFill="0" applyBorder="0" applyAlignment="0" applyProtection="0"/>
    <xf numFmtId="9" fontId="5" fillId="0" borderId="0" applyFont="0" applyFill="0" applyBorder="0" applyAlignment="0" applyProtection="0"/>
    <xf numFmtId="9" fontId="31"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cellStyleXfs>
  <cellXfs count="557">
    <xf numFmtId="0" fontId="0" fillId="0" borderId="0" xfId="0"/>
    <xf numFmtId="0" fontId="6" fillId="0" borderId="0" xfId="3" applyFont="1" applyBorder="1" applyAlignment="1">
      <alignment wrapText="1"/>
    </xf>
    <xf numFmtId="0" fontId="7" fillId="0" borderId="0" xfId="3" applyFont="1" applyBorder="1" applyAlignment="1">
      <alignment wrapText="1"/>
    </xf>
    <xf numFmtId="0" fontId="6" fillId="0" borderId="0" xfId="3" applyFont="1" applyBorder="1" applyAlignment="1">
      <alignment vertical="top" wrapText="1"/>
    </xf>
    <xf numFmtId="0" fontId="8" fillId="0" borderId="0" xfId="3" applyFont="1"/>
    <xf numFmtId="0" fontId="7" fillId="0" borderId="0" xfId="3" applyFont="1" applyBorder="1" applyAlignment="1">
      <alignment horizontal="left" vertical="top" wrapText="1"/>
    </xf>
    <xf numFmtId="0" fontId="9" fillId="0" borderId="0" xfId="3" applyFont="1" applyBorder="1" applyAlignment="1">
      <alignment wrapText="1"/>
    </xf>
    <xf numFmtId="0" fontId="9" fillId="0" borderId="0" xfId="3" applyFont="1" applyBorder="1" applyAlignment="1">
      <alignment vertical="top" wrapText="1"/>
    </xf>
    <xf numFmtId="0" fontId="7" fillId="0" borderId="0" xfId="3" applyFont="1" applyBorder="1" applyAlignment="1">
      <alignment vertical="top" wrapText="1"/>
    </xf>
    <xf numFmtId="0" fontId="8" fillId="0" borderId="0" xfId="3" applyFont="1" applyBorder="1" applyAlignment="1">
      <alignment vertical="top" wrapText="1"/>
    </xf>
    <xf numFmtId="0" fontId="11" fillId="0" borderId="0" xfId="0" applyFont="1"/>
    <xf numFmtId="0" fontId="6" fillId="0" borderId="0" xfId="3" applyFont="1"/>
    <xf numFmtId="14" fontId="8" fillId="0" borderId="0" xfId="3" applyNumberFormat="1" applyFont="1" applyAlignment="1">
      <alignment horizontal="left"/>
    </xf>
    <xf numFmtId="0" fontId="11" fillId="0" borderId="0" xfId="0" applyFont="1" applyFill="1" applyAlignment="1">
      <alignment vertical="top" wrapText="1"/>
    </xf>
    <xf numFmtId="0" fontId="12" fillId="0" borderId="0" xfId="3" applyFont="1"/>
    <xf numFmtId="0" fontId="6" fillId="0" borderId="0" xfId="3" applyFont="1" applyAlignment="1">
      <alignment horizontal="center"/>
    </xf>
    <xf numFmtId="0" fontId="14" fillId="0" borderId="0" xfId="3" applyFont="1" applyAlignment="1">
      <alignment horizontal="left"/>
    </xf>
    <xf numFmtId="0" fontId="8" fillId="0" borderId="0" xfId="3" applyFont="1" applyAlignment="1">
      <alignment horizontal="left"/>
    </xf>
    <xf numFmtId="0" fontId="8" fillId="0" borderId="0" xfId="3" applyFont="1" applyFill="1"/>
    <xf numFmtId="0" fontId="16" fillId="0" borderId="0" xfId="4" applyFont="1" applyAlignment="1" applyProtection="1"/>
    <xf numFmtId="0" fontId="13" fillId="0" borderId="0" xfId="0" applyFont="1"/>
    <xf numFmtId="0" fontId="17" fillId="0" borderId="0" xfId="4" applyFont="1" applyAlignment="1" applyProtection="1"/>
    <xf numFmtId="0" fontId="13" fillId="0" borderId="0" xfId="0" applyFont="1" applyBorder="1"/>
    <xf numFmtId="3" fontId="11" fillId="0" borderId="0" xfId="0" applyNumberFormat="1" applyFont="1" applyBorder="1"/>
    <xf numFmtId="3" fontId="11" fillId="0" borderId="0" xfId="0" applyNumberFormat="1" applyFont="1"/>
    <xf numFmtId="0" fontId="11" fillId="0" borderId="0" xfId="0" applyFont="1" applyBorder="1"/>
    <xf numFmtId="9" fontId="11" fillId="0" borderId="0" xfId="2" applyFont="1" applyBorder="1"/>
    <xf numFmtId="0" fontId="20" fillId="0" borderId="0" xfId="0" applyFont="1"/>
    <xf numFmtId="0" fontId="21" fillId="0" borderId="0" xfId="0" applyFont="1" applyAlignment="1">
      <alignment vertical="top" wrapText="1"/>
    </xf>
    <xf numFmtId="14" fontId="11" fillId="0" borderId="0" xfId="0" applyNumberFormat="1" applyFont="1"/>
    <xf numFmtId="9" fontId="11" fillId="0" borderId="0" xfId="2" applyFont="1"/>
    <xf numFmtId="0" fontId="22" fillId="0" borderId="2" xfId="0" applyFont="1" applyBorder="1"/>
    <xf numFmtId="0" fontId="19" fillId="0" borderId="0" xfId="0" applyFont="1" applyAlignment="1">
      <alignment vertical="top" wrapText="1"/>
    </xf>
    <xf numFmtId="0" fontId="22" fillId="0" borderId="3" xfId="0" applyFont="1" applyBorder="1"/>
    <xf numFmtId="0" fontId="22" fillId="0" borderId="4" xfId="0" applyFont="1" applyFill="1" applyBorder="1"/>
    <xf numFmtId="3" fontId="11" fillId="0" borderId="4" xfId="0" applyNumberFormat="1" applyFont="1" applyBorder="1"/>
    <xf numFmtId="9" fontId="11" fillId="0" borderId="5" xfId="2" applyFont="1" applyFill="1" applyBorder="1"/>
    <xf numFmtId="9" fontId="11" fillId="0" borderId="0" xfId="2" applyFont="1" applyFill="1" applyBorder="1"/>
    <xf numFmtId="0" fontId="19" fillId="0" borderId="0" xfId="0" applyFont="1" applyAlignment="1">
      <alignment horizontal="left" vertical="top"/>
    </xf>
    <xf numFmtId="3" fontId="11" fillId="0" borderId="6" xfId="0" applyNumberFormat="1" applyFont="1" applyBorder="1"/>
    <xf numFmtId="0" fontId="11" fillId="0" borderId="0" xfId="0" applyFont="1" applyAlignment="1">
      <alignment horizontal="center"/>
    </xf>
    <xf numFmtId="0" fontId="21" fillId="0" borderId="0" xfId="0" applyFont="1" applyAlignment="1">
      <alignment horizontal="left" vertical="top" wrapText="1"/>
    </xf>
    <xf numFmtId="3" fontId="26" fillId="0" borderId="0" xfId="0" applyNumberFormat="1" applyFont="1"/>
    <xf numFmtId="1" fontId="26" fillId="0" borderId="0" xfId="0" applyNumberFormat="1" applyFont="1" applyFill="1" applyBorder="1"/>
    <xf numFmtId="3" fontId="26" fillId="0" borderId="0" xfId="0" applyNumberFormat="1" applyFont="1" applyFill="1" applyBorder="1"/>
    <xf numFmtId="3" fontId="11" fillId="0" borderId="0" xfId="0" applyNumberFormat="1" applyFont="1" applyFill="1"/>
    <xf numFmtId="0" fontId="26" fillId="0" borderId="0" xfId="0" applyFont="1" applyFill="1" applyBorder="1"/>
    <xf numFmtId="164" fontId="11" fillId="0" borderId="0" xfId="1" applyNumberFormat="1" applyFont="1"/>
    <xf numFmtId="0" fontId="6" fillId="0" borderId="0" xfId="3" applyFont="1" applyBorder="1" applyAlignment="1">
      <alignment vertical="top" wrapText="1"/>
    </xf>
    <xf numFmtId="0" fontId="19" fillId="0" borderId="0" xfId="0" applyFont="1" applyAlignment="1">
      <alignment horizontal="left" vertical="top" wrapText="1"/>
    </xf>
    <xf numFmtId="0" fontId="16" fillId="0" borderId="0" xfId="4" applyFont="1" applyBorder="1" applyAlignment="1" applyProtection="1">
      <alignment wrapText="1"/>
    </xf>
    <xf numFmtId="0" fontId="3" fillId="0" borderId="0" xfId="0" applyFont="1"/>
    <xf numFmtId="0" fontId="3" fillId="0" borderId="0" xfId="0" applyFont="1" applyFill="1" applyAlignment="1">
      <alignment vertical="top" wrapText="1"/>
    </xf>
    <xf numFmtId="14" fontId="3" fillId="0" borderId="0" xfId="0" applyNumberFormat="1" applyFont="1"/>
    <xf numFmtId="164" fontId="3" fillId="0" borderId="0" xfId="1" applyNumberFormat="1" applyFont="1" applyBorder="1"/>
    <xf numFmtId="164" fontId="11" fillId="0" borderId="0" xfId="1" applyNumberFormat="1" applyFont="1" applyBorder="1"/>
    <xf numFmtId="164" fontId="22" fillId="0" borderId="4" xfId="1" applyNumberFormat="1" applyFont="1" applyFill="1" applyBorder="1"/>
    <xf numFmtId="164" fontId="11" fillId="2" borderId="0" xfId="1" applyNumberFormat="1" applyFont="1" applyFill="1" applyBorder="1"/>
    <xf numFmtId="164" fontId="11" fillId="3" borderId="0" xfId="1" applyNumberFormat="1" applyFont="1" applyFill="1" applyBorder="1"/>
    <xf numFmtId="164" fontId="11" fillId="0" borderId="5" xfId="1" applyNumberFormat="1" applyFont="1" applyFill="1" applyBorder="1"/>
    <xf numFmtId="164" fontId="11" fillId="0" borderId="0" xfId="1" applyNumberFormat="1" applyFont="1" applyFill="1" applyBorder="1"/>
    <xf numFmtId="164" fontId="22" fillId="0" borderId="2" xfId="1" applyNumberFormat="1" applyFont="1" applyFill="1" applyBorder="1"/>
    <xf numFmtId="9" fontId="13" fillId="0" borderId="4" xfId="2" applyFont="1" applyBorder="1"/>
    <xf numFmtId="9" fontId="13" fillId="0" borderId="2" xfId="2" applyFont="1" applyBorder="1"/>
    <xf numFmtId="164" fontId="22" fillId="0" borderId="0" xfId="1" applyNumberFormat="1" applyFont="1" applyFill="1" applyBorder="1"/>
    <xf numFmtId="9" fontId="11" fillId="0" borderId="6" xfId="2" applyFont="1" applyFill="1" applyBorder="1"/>
    <xf numFmtId="9" fontId="13" fillId="0" borderId="4" xfId="2" applyFont="1" applyFill="1" applyBorder="1"/>
    <xf numFmtId="164" fontId="11" fillId="0" borderId="6" xfId="1" applyNumberFormat="1" applyFont="1" applyFill="1" applyBorder="1"/>
    <xf numFmtId="9" fontId="13" fillId="0" borderId="0" xfId="2" applyFont="1" applyFill="1" applyBorder="1"/>
    <xf numFmtId="0" fontId="19" fillId="4" borderId="0" xfId="0" applyFont="1" applyFill="1" applyAlignment="1">
      <alignment horizontal="left" vertical="top"/>
    </xf>
    <xf numFmtId="164" fontId="11" fillId="4" borderId="0" xfId="1" applyNumberFormat="1" applyFont="1" applyFill="1" applyBorder="1"/>
    <xf numFmtId="0" fontId="19" fillId="3" borderId="0" xfId="0" applyFont="1" applyFill="1" applyAlignment="1">
      <alignment horizontal="left" vertical="top"/>
    </xf>
    <xf numFmtId="0" fontId="19" fillId="2" borderId="0" xfId="0" applyFont="1" applyFill="1" applyAlignment="1">
      <alignment horizontal="left" vertical="top"/>
    </xf>
    <xf numFmtId="0" fontId="13" fillId="0" borderId="6" xfId="0" applyFont="1" applyBorder="1" applyAlignment="1">
      <alignment horizontal="left"/>
    </xf>
    <xf numFmtId="0" fontId="13" fillId="0" borderId="0" xfId="0" applyFont="1" applyBorder="1" applyAlignment="1">
      <alignment horizontal="left"/>
    </xf>
    <xf numFmtId="0" fontId="13" fillId="0" borderId="4" xfId="0" applyFont="1" applyBorder="1" applyAlignment="1">
      <alignment horizontal="left"/>
    </xf>
    <xf numFmtId="0" fontId="13" fillId="0" borderId="0" xfId="0" applyFont="1" applyAlignment="1">
      <alignment horizontal="left"/>
    </xf>
    <xf numFmtId="0" fontId="16" fillId="0" borderId="0" xfId="4" applyFont="1" applyFill="1" applyAlignment="1" applyProtection="1">
      <alignment vertical="top" wrapText="1"/>
    </xf>
    <xf numFmtId="0" fontId="11" fillId="0" borderId="0" xfId="2" applyNumberFormat="1" applyFont="1"/>
    <xf numFmtId="164" fontId="11" fillId="0" borderId="0" xfId="0" applyNumberFormat="1" applyFont="1"/>
    <xf numFmtId="3" fontId="0" fillId="0" borderId="0" xfId="0" applyNumberFormat="1"/>
    <xf numFmtId="0" fontId="20" fillId="0" borderId="0" xfId="0" applyFont="1" applyBorder="1"/>
    <xf numFmtId="0" fontId="28" fillId="0" borderId="0" xfId="0" applyFont="1"/>
    <xf numFmtId="0" fontId="30" fillId="0" borderId="0" xfId="8" applyFont="1"/>
    <xf numFmtId="1" fontId="29" fillId="0" borderId="0" xfId="8" applyNumberFormat="1" applyBorder="1"/>
    <xf numFmtId="0" fontId="5" fillId="0" borderId="0" xfId="8" applyFont="1"/>
    <xf numFmtId="1" fontId="29" fillId="0" borderId="0" xfId="8" applyNumberFormat="1" applyFill="1" applyBorder="1"/>
    <xf numFmtId="1" fontId="30" fillId="0" borderId="0" xfId="8" applyNumberFormat="1" applyFont="1"/>
    <xf numFmtId="1" fontId="29" fillId="0" borderId="0" xfId="8" applyNumberFormat="1"/>
    <xf numFmtId="3" fontId="29" fillId="0" borderId="0" xfId="8" applyNumberFormat="1" applyFill="1" applyBorder="1"/>
    <xf numFmtId="3" fontId="29" fillId="0" borderId="0" xfId="8" applyNumberFormat="1" applyFont="1" applyFill="1" applyBorder="1" applyAlignment="1">
      <alignment horizontal="center"/>
    </xf>
    <xf numFmtId="0" fontId="10" fillId="0" borderId="0" xfId="4" applyAlignment="1" applyProtection="1"/>
    <xf numFmtId="0" fontId="3" fillId="0" borderId="0" xfId="0" applyFont="1" applyBorder="1" applyAlignment="1">
      <alignment textRotation="90" wrapText="1"/>
    </xf>
    <xf numFmtId="166" fontId="3" fillId="0" borderId="0" xfId="0" applyNumberFormat="1" applyFont="1" applyAlignment="1">
      <alignment horizontal="right"/>
    </xf>
    <xf numFmtId="41" fontId="3" fillId="0" borderId="0" xfId="0" applyNumberFormat="1" applyFont="1"/>
    <xf numFmtId="0" fontId="3" fillId="0" borderId="11" xfId="12" applyFont="1" applyBorder="1"/>
    <xf numFmtId="0" fontId="3" fillId="0" borderId="0" xfId="12" applyFont="1"/>
    <xf numFmtId="0" fontId="3" fillId="0" borderId="0" xfId="12" applyFont="1" applyAlignment="1">
      <alignment wrapText="1"/>
    </xf>
    <xf numFmtId="0" fontId="3" fillId="0" borderId="11" xfId="12" applyFont="1" applyBorder="1" applyAlignment="1">
      <alignment wrapText="1"/>
    </xf>
    <xf numFmtId="0" fontId="3" fillId="0" borderId="0" xfId="12" applyFont="1" applyBorder="1" applyAlignment="1">
      <alignment horizontal="left" wrapText="1"/>
    </xf>
    <xf numFmtId="0" fontId="13" fillId="0" borderId="11" xfId="12" applyFont="1" applyBorder="1" applyAlignment="1">
      <alignment horizontal="center" wrapText="1"/>
    </xf>
    <xf numFmtId="0" fontId="13" fillId="0" borderId="0" xfId="12" applyFont="1" applyBorder="1" applyAlignment="1">
      <alignment horizontal="center" wrapText="1"/>
    </xf>
    <xf numFmtId="0" fontId="13" fillId="0" borderId="12" xfId="12" applyFont="1" applyBorder="1" applyAlignment="1">
      <alignment horizontal="center" wrapText="1"/>
    </xf>
    <xf numFmtId="0" fontId="13" fillId="0" borderId="0" xfId="12" applyFont="1" applyBorder="1" applyAlignment="1">
      <alignment wrapText="1"/>
    </xf>
    <xf numFmtId="0" fontId="13" fillId="5" borderId="11" xfId="12" applyFont="1" applyFill="1" applyBorder="1" applyAlignment="1">
      <alignment horizontal="center" wrapText="1"/>
    </xf>
    <xf numFmtId="0" fontId="3" fillId="0" borderId="0" xfId="12" applyFont="1" applyAlignment="1">
      <alignment horizontal="left"/>
    </xf>
    <xf numFmtId="164" fontId="3" fillId="0" borderId="11" xfId="13" applyNumberFormat="1" applyFont="1" applyBorder="1" applyAlignment="1">
      <alignment horizontal="center"/>
    </xf>
    <xf numFmtId="164" fontId="3" fillId="0" borderId="0" xfId="13" applyNumberFormat="1" applyFont="1" applyBorder="1" applyAlignment="1">
      <alignment horizontal="center"/>
    </xf>
    <xf numFmtId="164" fontId="3" fillId="0" borderId="12" xfId="13" applyNumberFormat="1" applyFont="1" applyBorder="1" applyAlignment="1">
      <alignment horizontal="center"/>
    </xf>
    <xf numFmtId="164" fontId="3" fillId="0" borderId="0" xfId="13" applyNumberFormat="1" applyFont="1" applyBorder="1" applyAlignment="1"/>
    <xf numFmtId="164" fontId="3" fillId="5" borderId="11" xfId="13" applyNumberFormat="1" applyFont="1" applyFill="1" applyBorder="1" applyAlignment="1">
      <alignment horizontal="center"/>
    </xf>
    <xf numFmtId="0" fontId="13" fillId="5" borderId="12" xfId="12" applyFont="1" applyFill="1" applyBorder="1" applyAlignment="1">
      <alignment horizontal="center" wrapText="1"/>
    </xf>
    <xf numFmtId="164" fontId="3" fillId="5" borderId="7" xfId="13" applyNumberFormat="1" applyFont="1" applyFill="1" applyBorder="1" applyAlignment="1">
      <alignment horizontal="center"/>
    </xf>
    <xf numFmtId="164" fontId="3" fillId="5" borderId="12" xfId="13" applyNumberFormat="1" applyFont="1" applyFill="1" applyBorder="1" applyAlignment="1">
      <alignment horizontal="center"/>
    </xf>
    <xf numFmtId="0" fontId="3" fillId="0" borderId="11" xfId="12" applyFont="1" applyBorder="1" applyAlignment="1">
      <alignment horizontal="center"/>
    </xf>
    <xf numFmtId="0" fontId="3" fillId="0" borderId="0" xfId="12" applyFont="1" applyBorder="1" applyAlignment="1">
      <alignment horizontal="center"/>
    </xf>
    <xf numFmtId="0" fontId="3" fillId="0" borderId="12" xfId="12" applyFont="1" applyBorder="1" applyAlignment="1">
      <alignment horizontal="center"/>
    </xf>
    <xf numFmtId="0" fontId="3" fillId="0" borderId="0" xfId="12" applyFont="1" applyBorder="1" applyAlignment="1"/>
    <xf numFmtId="0" fontId="3" fillId="5" borderId="12" xfId="12" applyFont="1" applyFill="1" applyBorder="1" applyAlignment="1">
      <alignment horizontal="center"/>
    </xf>
    <xf numFmtId="164" fontId="3" fillId="0" borderId="11" xfId="13" applyNumberFormat="1" applyFont="1" applyFill="1" applyBorder="1" applyAlignment="1">
      <alignment horizontal="center"/>
    </xf>
    <xf numFmtId="164" fontId="3" fillId="0" borderId="0" xfId="13" applyNumberFormat="1" applyFont="1" applyFill="1" applyBorder="1" applyAlignment="1">
      <alignment horizontal="center"/>
    </xf>
    <xf numFmtId="0" fontId="3" fillId="0" borderId="0" xfId="12" applyFont="1" applyBorder="1"/>
    <xf numFmtId="164" fontId="3" fillId="0" borderId="12" xfId="13" applyNumberFormat="1" applyFont="1" applyFill="1" applyBorder="1" applyAlignment="1">
      <alignment horizontal="center"/>
    </xf>
    <xf numFmtId="164" fontId="13" fillId="0" borderId="0" xfId="13" applyNumberFormat="1" applyFont="1" applyBorder="1" applyAlignment="1">
      <alignment horizontal="center"/>
    </xf>
    <xf numFmtId="0" fontId="13" fillId="0" borderId="0" xfId="12" applyFont="1" applyBorder="1" applyAlignment="1">
      <alignment horizontal="left"/>
    </xf>
    <xf numFmtId="0" fontId="3" fillId="0" borderId="0" xfId="12" applyFont="1" applyFill="1" applyBorder="1" applyAlignment="1">
      <alignment horizontal="left"/>
    </xf>
    <xf numFmtId="164" fontId="3" fillId="0" borderId="0" xfId="13" applyNumberFormat="1" applyFont="1" applyBorder="1" applyAlignment="1">
      <alignment horizontal="right"/>
    </xf>
    <xf numFmtId="0" fontId="21" fillId="0" borderId="0" xfId="0" applyFont="1"/>
    <xf numFmtId="0" fontId="32" fillId="0" borderId="0" xfId="0" applyFont="1"/>
    <xf numFmtId="0" fontId="19" fillId="0" borderId="0" xfId="0" applyFont="1"/>
    <xf numFmtId="167" fontId="21" fillId="0" borderId="0" xfId="0" applyNumberFormat="1" applyFont="1" applyAlignment="1">
      <alignment horizontal="right" indent="1"/>
    </xf>
    <xf numFmtId="0" fontId="33" fillId="0" borderId="0" xfId="8" applyFont="1" applyFill="1" applyBorder="1"/>
    <xf numFmtId="1" fontId="17" fillId="0" borderId="8" xfId="8" applyNumberFormat="1" applyFont="1" applyBorder="1" applyAlignment="1">
      <alignment horizontal="center"/>
    </xf>
    <xf numFmtId="1" fontId="17" fillId="0" borderId="8" xfId="8" applyNumberFormat="1" applyFont="1" applyFill="1" applyBorder="1" applyAlignment="1">
      <alignment horizontal="center"/>
    </xf>
    <xf numFmtId="1" fontId="17" fillId="0" borderId="0" xfId="8" applyNumberFormat="1" applyFont="1" applyBorder="1" applyAlignment="1">
      <alignment horizontal="center"/>
    </xf>
    <xf numFmtId="1" fontId="17" fillId="0" borderId="0" xfId="8" applyNumberFormat="1" applyFont="1" applyFill="1" applyBorder="1" applyAlignment="1">
      <alignment horizontal="center"/>
    </xf>
    <xf numFmtId="3" fontId="26" fillId="0" borderId="0" xfId="8" applyNumberFormat="1" applyFont="1" applyFill="1" applyBorder="1"/>
    <xf numFmtId="1" fontId="17" fillId="0" borderId="10" xfId="8" applyNumberFormat="1" applyFont="1" applyBorder="1" applyAlignment="1">
      <alignment horizontal="center"/>
    </xf>
    <xf numFmtId="1" fontId="17" fillId="0" borderId="9" xfId="8" applyNumberFormat="1" applyFont="1" applyBorder="1" applyAlignment="1">
      <alignment horizontal="center"/>
    </xf>
    <xf numFmtId="3" fontId="26" fillId="0" borderId="17" xfId="8" applyNumberFormat="1" applyFont="1" applyFill="1" applyBorder="1"/>
    <xf numFmtId="3" fontId="26" fillId="0" borderId="9" xfId="8" applyNumberFormat="1" applyFont="1" applyFill="1" applyBorder="1"/>
    <xf numFmtId="1" fontId="17" fillId="0" borderId="16" xfId="8" applyNumberFormat="1" applyFont="1" applyBorder="1" applyAlignment="1">
      <alignment horizontal="center"/>
    </xf>
    <xf numFmtId="1" fontId="17" fillId="0" borderId="17" xfId="8" applyNumberFormat="1" applyFont="1" applyBorder="1" applyAlignment="1">
      <alignment horizontal="center"/>
    </xf>
    <xf numFmtId="9" fontId="17" fillId="0" borderId="8" xfId="8" applyNumberFormat="1" applyFont="1" applyBorder="1" applyAlignment="1">
      <alignment horizontal="center" wrapText="1"/>
    </xf>
    <xf numFmtId="9" fontId="17" fillId="0" borderId="0" xfId="8" applyNumberFormat="1" applyFont="1" applyBorder="1" applyAlignment="1">
      <alignment horizontal="center"/>
    </xf>
    <xf numFmtId="9" fontId="26" fillId="0" borderId="0" xfId="8" applyNumberFormat="1" applyFont="1" applyBorder="1" applyAlignment="1">
      <alignment horizontal="right"/>
    </xf>
    <xf numFmtId="9" fontId="26" fillId="0" borderId="8" xfId="8" applyNumberFormat="1" applyFont="1" applyBorder="1" applyAlignment="1">
      <alignment horizontal="right"/>
    </xf>
    <xf numFmtId="0" fontId="26" fillId="0" borderId="8" xfId="8" applyFont="1" applyBorder="1"/>
    <xf numFmtId="9" fontId="36" fillId="0" borderId="8" xfId="8" applyNumberFormat="1" applyFont="1" applyBorder="1" applyAlignment="1">
      <alignment horizontal="center" wrapText="1"/>
    </xf>
    <xf numFmtId="9" fontId="36" fillId="0" borderId="0" xfId="8" applyNumberFormat="1" applyFont="1" applyBorder="1" applyAlignment="1">
      <alignment horizontal="center" wrapText="1"/>
    </xf>
    <xf numFmtId="0" fontId="39" fillId="0" borderId="8" xfId="8" applyFont="1" applyBorder="1" applyAlignment="1">
      <alignment horizontal="right"/>
    </xf>
    <xf numFmtId="165" fontId="39" fillId="0" borderId="8" xfId="8" applyNumberFormat="1" applyFont="1" applyBorder="1" applyAlignment="1">
      <alignment horizontal="right"/>
    </xf>
    <xf numFmtId="165" fontId="39" fillId="0" borderId="0" xfId="9" applyNumberFormat="1" applyFont="1" applyBorder="1" applyAlignment="1">
      <alignment horizontal="right"/>
    </xf>
    <xf numFmtId="0" fontId="36" fillId="0" borderId="16" xfId="8" applyFont="1" applyBorder="1"/>
    <xf numFmtId="0" fontId="36" fillId="0" borderId="10" xfId="8" applyFont="1" applyBorder="1"/>
    <xf numFmtId="0" fontId="36" fillId="0" borderId="17" xfId="8" applyFont="1" applyBorder="1"/>
    <xf numFmtId="0" fontId="36" fillId="0" borderId="9" xfId="8" applyFont="1" applyBorder="1"/>
    <xf numFmtId="0" fontId="39" fillId="0" borderId="17" xfId="8" applyFont="1" applyBorder="1"/>
    <xf numFmtId="0" fontId="39" fillId="0" borderId="9" xfId="8" applyFont="1" applyBorder="1"/>
    <xf numFmtId="0" fontId="39" fillId="0" borderId="16" xfId="8" applyFont="1" applyBorder="1"/>
    <xf numFmtId="0" fontId="39" fillId="0" borderId="10" xfId="8" applyFont="1" applyBorder="1"/>
    <xf numFmtId="9" fontId="17" fillId="0" borderId="16" xfId="8" applyNumberFormat="1" applyFont="1" applyFill="1" applyBorder="1" applyAlignment="1">
      <alignment horizontal="center" wrapText="1"/>
    </xf>
    <xf numFmtId="9" fontId="17" fillId="0" borderId="10" xfId="8" applyNumberFormat="1" applyFont="1" applyFill="1" applyBorder="1" applyAlignment="1">
      <alignment horizontal="center" wrapText="1"/>
    </xf>
    <xf numFmtId="9" fontId="17" fillId="0" borderId="17" xfId="8" applyNumberFormat="1" applyFont="1" applyFill="1" applyBorder="1" applyAlignment="1">
      <alignment horizontal="center"/>
    </xf>
    <xf numFmtId="9" fontId="17" fillId="0" borderId="9" xfId="8" applyNumberFormat="1" applyFont="1" applyFill="1" applyBorder="1" applyAlignment="1">
      <alignment horizontal="center"/>
    </xf>
    <xf numFmtId="9" fontId="26" fillId="0" borderId="17" xfId="8" applyNumberFormat="1" applyFont="1" applyFill="1" applyBorder="1" applyAlignment="1">
      <alignment horizontal="right"/>
    </xf>
    <xf numFmtId="9" fontId="26" fillId="0" borderId="9" xfId="8" applyNumberFormat="1" applyFont="1" applyFill="1" applyBorder="1" applyAlignment="1">
      <alignment horizontal="right"/>
    </xf>
    <xf numFmtId="9" fontId="26" fillId="0" borderId="16" xfId="8" applyNumberFormat="1" applyFont="1" applyFill="1" applyBorder="1" applyAlignment="1">
      <alignment horizontal="right"/>
    </xf>
    <xf numFmtId="9" fontId="26" fillId="0" borderId="10" xfId="8" applyNumberFormat="1" applyFont="1" applyFill="1" applyBorder="1" applyAlignment="1">
      <alignment horizontal="right"/>
    </xf>
    <xf numFmtId="1" fontId="36" fillId="0" borderId="16" xfId="8" applyNumberFormat="1" applyFont="1" applyBorder="1"/>
    <xf numFmtId="1" fontId="36" fillId="0" borderId="8" xfId="8" applyNumberFormat="1" applyFont="1" applyBorder="1" applyAlignment="1">
      <alignment horizontal="center" wrapText="1"/>
    </xf>
    <xf numFmtId="1" fontId="36" fillId="0" borderId="10" xfId="8" applyNumberFormat="1" applyFont="1" applyBorder="1"/>
    <xf numFmtId="1" fontId="36" fillId="0" borderId="17" xfId="8" applyNumberFormat="1" applyFont="1" applyBorder="1"/>
    <xf numFmtId="1" fontId="36" fillId="0" borderId="0" xfId="8" applyNumberFormat="1" applyFont="1" applyBorder="1" applyAlignment="1">
      <alignment horizontal="center" wrapText="1"/>
    </xf>
    <xf numFmtId="1" fontId="36" fillId="0" borderId="9" xfId="8" applyNumberFormat="1" applyFont="1" applyBorder="1"/>
    <xf numFmtId="1" fontId="39" fillId="0" borderId="17" xfId="8" applyNumberFormat="1" applyFont="1" applyFill="1" applyBorder="1"/>
    <xf numFmtId="9" fontId="38" fillId="0" borderId="0" xfId="9" applyNumberFormat="1" applyFont="1" applyBorder="1"/>
    <xf numFmtId="1" fontId="39" fillId="0" borderId="9" xfId="8" applyNumberFormat="1" applyFont="1" applyFill="1" applyBorder="1"/>
    <xf numFmtId="0" fontId="20" fillId="0" borderId="0" xfId="0" applyFont="1" applyBorder="1" applyAlignment="1"/>
    <xf numFmtId="0" fontId="20" fillId="0" borderId="0" xfId="0" applyFont="1" applyBorder="1" applyAlignment="1">
      <alignment horizontal="left"/>
    </xf>
    <xf numFmtId="0" fontId="3" fillId="0" borderId="19" xfId="12" applyFont="1" applyBorder="1"/>
    <xf numFmtId="0" fontId="3" fillId="0" borderId="5" xfId="12" applyFont="1" applyBorder="1" applyAlignment="1">
      <alignment horizontal="left"/>
    </xf>
    <xf numFmtId="0" fontId="13" fillId="5" borderId="19" xfId="12" applyFont="1" applyFill="1" applyBorder="1" applyAlignment="1">
      <alignment horizontal="center"/>
    </xf>
    <xf numFmtId="0" fontId="3" fillId="0" borderId="21" xfId="12" applyFont="1" applyBorder="1" applyAlignment="1">
      <alignment wrapText="1"/>
    </xf>
    <xf numFmtId="0" fontId="3" fillId="0" borderId="2" xfId="12" applyFont="1" applyBorder="1" applyAlignment="1">
      <alignment horizontal="left" wrapText="1"/>
    </xf>
    <xf numFmtId="0" fontId="13" fillId="0" borderId="21" xfId="12" applyFont="1" applyBorder="1" applyAlignment="1">
      <alignment wrapText="1"/>
    </xf>
    <xf numFmtId="0" fontId="13" fillId="0" borderId="2" xfId="12" applyFont="1" applyBorder="1" applyAlignment="1">
      <alignment wrapText="1"/>
    </xf>
    <xf numFmtId="0" fontId="13" fillId="0" borderId="22" xfId="12" applyFont="1" applyBorder="1" applyAlignment="1">
      <alignment wrapText="1"/>
    </xf>
    <xf numFmtId="0" fontId="13" fillId="5" borderId="21" xfId="12" applyFont="1" applyFill="1" applyBorder="1" applyAlignment="1">
      <alignment wrapText="1"/>
    </xf>
    <xf numFmtId="0" fontId="13" fillId="5" borderId="23" xfId="12" applyFont="1" applyFill="1" applyBorder="1" applyAlignment="1">
      <alignment wrapText="1"/>
    </xf>
    <xf numFmtId="0" fontId="13" fillId="5" borderId="22" xfId="12" applyFont="1" applyFill="1" applyBorder="1" applyAlignment="1">
      <alignment wrapText="1"/>
    </xf>
    <xf numFmtId="0" fontId="13" fillId="5" borderId="7" xfId="12" applyFont="1" applyFill="1" applyBorder="1" applyAlignment="1">
      <alignment horizontal="center" wrapText="1"/>
    </xf>
    <xf numFmtId="0" fontId="13" fillId="0" borderId="24" xfId="12" applyFont="1" applyBorder="1"/>
    <xf numFmtId="0" fontId="13" fillId="0" borderId="1" xfId="12" applyFont="1" applyBorder="1" applyAlignment="1">
      <alignment horizontal="left"/>
    </xf>
    <xf numFmtId="164" fontId="13" fillId="0" borderId="24" xfId="13" applyNumberFormat="1" applyFont="1" applyBorder="1" applyAlignment="1">
      <alignment horizontal="center"/>
    </xf>
    <xf numFmtId="164" fontId="13" fillId="0" borderId="1" xfId="13" applyNumberFormat="1" applyFont="1" applyBorder="1" applyAlignment="1">
      <alignment horizontal="center"/>
    </xf>
    <xf numFmtId="164" fontId="13" fillId="0" borderId="25" xfId="13" applyNumberFormat="1" applyFont="1" applyBorder="1" applyAlignment="1">
      <alignment horizontal="center"/>
    </xf>
    <xf numFmtId="164" fontId="13" fillId="0" borderId="1" xfId="13" applyNumberFormat="1" applyFont="1" applyBorder="1" applyAlignment="1"/>
    <xf numFmtId="164" fontId="13" fillId="5" borderId="24" xfId="13" applyNumberFormat="1" applyFont="1" applyFill="1" applyBorder="1" applyAlignment="1">
      <alignment horizontal="center"/>
    </xf>
    <xf numFmtId="164" fontId="3" fillId="5" borderId="18" xfId="13" applyNumberFormat="1" applyFont="1" applyFill="1" applyBorder="1" applyAlignment="1">
      <alignment horizontal="center"/>
    </xf>
    <xf numFmtId="164" fontId="3" fillId="5" borderId="25" xfId="13" applyNumberFormat="1" applyFont="1" applyFill="1" applyBorder="1" applyAlignment="1">
      <alignment horizontal="center"/>
    </xf>
    <xf numFmtId="0" fontId="3" fillId="5" borderId="7" xfId="12" applyFont="1" applyFill="1" applyBorder="1" applyAlignment="1">
      <alignment horizontal="center"/>
    </xf>
    <xf numFmtId="164" fontId="13" fillId="5" borderId="18" xfId="13" applyNumberFormat="1" applyFont="1" applyFill="1" applyBorder="1" applyAlignment="1">
      <alignment horizontal="center"/>
    </xf>
    <xf numFmtId="164" fontId="13" fillId="5" borderId="25" xfId="13" applyNumberFormat="1" applyFont="1" applyFill="1" applyBorder="1" applyAlignment="1">
      <alignment horizontal="center"/>
    </xf>
    <xf numFmtId="0" fontId="13" fillId="0" borderId="0" xfId="12" applyFont="1" applyBorder="1"/>
    <xf numFmtId="164" fontId="13" fillId="0" borderId="0" xfId="13" applyNumberFormat="1" applyFont="1" applyFill="1" applyBorder="1" applyAlignment="1">
      <alignment horizontal="center"/>
    </xf>
    <xf numFmtId="0" fontId="19" fillId="0" borderId="0" xfId="12" applyFont="1" applyFill="1" applyBorder="1"/>
    <xf numFmtId="0" fontId="19" fillId="0" borderId="0" xfId="12" applyFont="1"/>
    <xf numFmtId="0" fontId="11" fillId="0" borderId="0" xfId="0" applyFont="1" applyAlignment="1"/>
    <xf numFmtId="3" fontId="3" fillId="0" borderId="0" xfId="0" applyNumberFormat="1" applyFont="1"/>
    <xf numFmtId="0" fontId="21" fillId="0" borderId="0" xfId="0" applyFont="1" applyAlignment="1">
      <alignment horizontal="justify"/>
    </xf>
    <xf numFmtId="0" fontId="41" fillId="0" borderId="0" xfId="0" applyFont="1"/>
    <xf numFmtId="0" fontId="42" fillId="0" borderId="0" xfId="0" applyFont="1"/>
    <xf numFmtId="0" fontId="43" fillId="0" borderId="0" xfId="0" applyFont="1" applyFill="1" applyBorder="1"/>
    <xf numFmtId="0" fontId="13" fillId="6" borderId="0" xfId="0" applyFont="1" applyFill="1" applyAlignment="1">
      <alignment wrapText="1"/>
    </xf>
    <xf numFmtId="0" fontId="2" fillId="6" borderId="0" xfId="0" applyFont="1" applyFill="1" applyAlignment="1">
      <alignment wrapText="1"/>
    </xf>
    <xf numFmtId="0" fontId="16" fillId="6" borderId="0" xfId="4" applyFont="1" applyFill="1" applyAlignment="1" applyProtection="1">
      <alignment horizontal="left" wrapText="1"/>
    </xf>
    <xf numFmtId="0" fontId="2" fillId="6" borderId="0" xfId="0" applyFont="1" applyFill="1" applyAlignment="1">
      <alignment horizontal="left" wrapText="1"/>
    </xf>
    <xf numFmtId="9" fontId="5" fillId="0" borderId="0" xfId="8" applyNumberFormat="1" applyFont="1" applyBorder="1" applyAlignment="1">
      <alignment horizontal="right"/>
    </xf>
    <xf numFmtId="0" fontId="5" fillId="0" borderId="0" xfId="8" applyFont="1" applyBorder="1"/>
    <xf numFmtId="0" fontId="5" fillId="0" borderId="0" xfId="8" applyFont="1" applyBorder="1" applyAlignment="1">
      <alignment horizontal="right"/>
    </xf>
    <xf numFmtId="165" fontId="5" fillId="0" borderId="0" xfId="8" applyNumberFormat="1" applyFont="1" applyBorder="1" applyAlignment="1">
      <alignment horizontal="right"/>
    </xf>
    <xf numFmtId="9" fontId="5" fillId="0" borderId="0" xfId="8" applyNumberFormat="1" applyFont="1" applyFill="1" applyBorder="1" applyAlignment="1">
      <alignment horizontal="right"/>
    </xf>
    <xf numFmtId="0" fontId="5" fillId="0" borderId="8" xfId="8" applyFont="1" applyBorder="1"/>
    <xf numFmtId="9" fontId="5" fillId="0" borderId="8" xfId="8" applyNumberFormat="1" applyFont="1" applyBorder="1" applyAlignment="1">
      <alignment horizontal="right"/>
    </xf>
    <xf numFmtId="0" fontId="5" fillId="0" borderId="8" xfId="8" applyFont="1" applyBorder="1" applyAlignment="1">
      <alignment horizontal="right"/>
    </xf>
    <xf numFmtId="165" fontId="5" fillId="0" borderId="8" xfId="8" applyNumberFormat="1" applyFont="1" applyBorder="1" applyAlignment="1">
      <alignment horizontal="right"/>
    </xf>
    <xf numFmtId="9" fontId="5" fillId="0" borderId="8" xfId="8" applyNumberFormat="1" applyFont="1" applyFill="1" applyBorder="1" applyAlignment="1">
      <alignment horizontal="right"/>
    </xf>
    <xf numFmtId="9" fontId="1" fillId="0" borderId="0" xfId="9" applyNumberFormat="1" applyFont="1" applyBorder="1" applyAlignment="1">
      <alignment horizontal="right"/>
    </xf>
    <xf numFmtId="9" fontId="21" fillId="0" borderId="17" xfId="9" applyFont="1" applyFill="1" applyBorder="1" applyAlignment="1">
      <alignment horizontal="center"/>
    </xf>
    <xf numFmtId="9" fontId="21" fillId="0" borderId="9" xfId="9" applyFont="1" applyFill="1" applyBorder="1" applyAlignment="1">
      <alignment horizontal="center"/>
    </xf>
    <xf numFmtId="9" fontId="1" fillId="0" borderId="17" xfId="9" applyNumberFormat="1" applyFont="1" applyFill="1" applyBorder="1" applyAlignment="1">
      <alignment horizontal="right"/>
    </xf>
    <xf numFmtId="9" fontId="1" fillId="0" borderId="9" xfId="9" applyNumberFormat="1" applyFont="1" applyFill="1" applyBorder="1" applyAlignment="1">
      <alignment horizontal="right"/>
    </xf>
    <xf numFmtId="9" fontId="21" fillId="0" borderId="17" xfId="9" applyFont="1" applyBorder="1" applyAlignment="1">
      <alignment horizontal="center"/>
    </xf>
    <xf numFmtId="14" fontId="1" fillId="0" borderId="0" xfId="0" applyNumberFormat="1" applyFont="1"/>
    <xf numFmtId="0" fontId="11" fillId="0" borderId="0" xfId="0" applyNumberFormat="1" applyFont="1"/>
    <xf numFmtId="0" fontId="2" fillId="6" borderId="0" xfId="0" applyFont="1" applyFill="1" applyBorder="1" applyAlignment="1">
      <alignment wrapText="1"/>
    </xf>
    <xf numFmtId="0" fontId="1" fillId="6" borderId="0" xfId="0" applyFont="1" applyFill="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11" fillId="0" borderId="0" xfId="0" applyFont="1" applyAlignment="1">
      <alignment horizontal="center"/>
    </xf>
    <xf numFmtId="0" fontId="1" fillId="0" borderId="0" xfId="8" applyFont="1"/>
    <xf numFmtId="0" fontId="17" fillId="0" borderId="15" xfId="8" applyFont="1" applyBorder="1"/>
    <xf numFmtId="0" fontId="17" fillId="0" borderId="10" xfId="8" applyFont="1" applyBorder="1"/>
    <xf numFmtId="0" fontId="0" fillId="0" borderId="0" xfId="0"/>
    <xf numFmtId="3" fontId="0" fillId="0" borderId="0" xfId="0" applyNumberFormat="1"/>
    <xf numFmtId="0" fontId="17" fillId="0" borderId="9" xfId="8" applyFont="1" applyBorder="1"/>
    <xf numFmtId="0" fontId="26" fillId="0" borderId="9" xfId="8" applyFont="1" applyBorder="1"/>
    <xf numFmtId="0" fontId="26" fillId="0" borderId="10" xfId="8" applyFont="1" applyBorder="1"/>
    <xf numFmtId="0" fontId="26" fillId="7" borderId="9" xfId="8" applyFont="1" applyFill="1" applyBorder="1"/>
    <xf numFmtId="9" fontId="1" fillId="7" borderId="0" xfId="9" applyNumberFormat="1" applyFont="1" applyFill="1" applyBorder="1" applyAlignment="1">
      <alignment horizontal="right"/>
    </xf>
    <xf numFmtId="9" fontId="21" fillId="7" borderId="17" xfId="9" applyFont="1" applyFill="1" applyBorder="1" applyAlignment="1">
      <alignment horizontal="center"/>
    </xf>
    <xf numFmtId="165" fontId="39" fillId="7" borderId="0" xfId="9" applyNumberFormat="1" applyFont="1" applyFill="1" applyBorder="1" applyAlignment="1">
      <alignment horizontal="right"/>
    </xf>
    <xf numFmtId="9" fontId="21" fillId="7" borderId="9" xfId="9" applyFont="1" applyFill="1" applyBorder="1" applyAlignment="1">
      <alignment horizontal="center"/>
    </xf>
    <xf numFmtId="9" fontId="1" fillId="7" borderId="17" xfId="9" applyNumberFormat="1" applyFont="1" applyFill="1" applyBorder="1" applyAlignment="1">
      <alignment horizontal="right"/>
    </xf>
    <xf numFmtId="9" fontId="1" fillId="7" borderId="9" xfId="9" applyNumberFormat="1" applyFont="1" applyFill="1" applyBorder="1" applyAlignment="1">
      <alignment horizontal="right"/>
    </xf>
    <xf numFmtId="0" fontId="30" fillId="0" borderId="0" xfId="8" applyFont="1" applyAlignment="1">
      <alignment horizontal="left" wrapText="1"/>
    </xf>
    <xf numFmtId="0" fontId="10" fillId="0" borderId="0" xfId="4" applyAlignment="1" applyProtection="1">
      <alignment horizontal="left"/>
    </xf>
    <xf numFmtId="0" fontId="10" fillId="0" borderId="0" xfId="4" applyAlignment="1" applyProtection="1">
      <alignment horizontal="left" wrapText="1"/>
    </xf>
    <xf numFmtId="3" fontId="26" fillId="7" borderId="0" xfId="8" applyNumberFormat="1" applyFont="1" applyFill="1" applyBorder="1"/>
    <xf numFmtId="1" fontId="39" fillId="7" borderId="17" xfId="8" applyNumberFormat="1" applyFont="1" applyFill="1" applyBorder="1"/>
    <xf numFmtId="9" fontId="38" fillId="7" borderId="0" xfId="9" applyNumberFormat="1" applyFont="1" applyFill="1" applyBorder="1"/>
    <xf numFmtId="1" fontId="39" fillId="7" borderId="9" xfId="8" applyNumberFormat="1" applyFont="1" applyFill="1" applyBorder="1"/>
    <xf numFmtId="3" fontId="26" fillId="7" borderId="17" xfId="8" applyNumberFormat="1" applyFont="1" applyFill="1" applyBorder="1"/>
    <xf numFmtId="3" fontId="26" fillId="7" borderId="9" xfId="8" applyNumberFormat="1" applyFont="1" applyFill="1" applyBorder="1"/>
    <xf numFmtId="0" fontId="1" fillId="0" borderId="11" xfId="3" applyFont="1" applyBorder="1"/>
    <xf numFmtId="0" fontId="1" fillId="0" borderId="0" xfId="3" applyFont="1" applyBorder="1" applyAlignment="1">
      <alignment horizontal="left"/>
    </xf>
    <xf numFmtId="164" fontId="1" fillId="0" borderId="11" xfId="13" applyNumberFormat="1" applyFont="1" applyBorder="1" applyAlignment="1">
      <alignment horizontal="center"/>
    </xf>
    <xf numFmtId="164" fontId="1" fillId="0" borderId="0" xfId="13" applyNumberFormat="1" applyFont="1" applyBorder="1" applyAlignment="1">
      <alignment horizontal="center"/>
    </xf>
    <xf numFmtId="164" fontId="1" fillId="0" borderId="12" xfId="13" applyNumberFormat="1" applyFont="1" applyBorder="1" applyAlignment="1">
      <alignment horizontal="center"/>
    </xf>
    <xf numFmtId="164" fontId="1" fillId="0" borderId="0" xfId="13" applyNumberFormat="1" applyFont="1" applyBorder="1" applyAlignment="1"/>
    <xf numFmtId="164" fontId="1" fillId="5" borderId="11" xfId="13" applyNumberFormat="1" applyFont="1" applyFill="1" applyBorder="1" applyAlignment="1">
      <alignment horizontal="center"/>
    </xf>
    <xf numFmtId="164" fontId="1" fillId="5" borderId="7" xfId="13" applyNumberFormat="1" applyFont="1" applyFill="1" applyBorder="1" applyAlignment="1">
      <alignment horizontal="center"/>
    </xf>
    <xf numFmtId="164" fontId="1" fillId="5" borderId="12" xfId="13" applyNumberFormat="1" applyFont="1" applyFill="1" applyBorder="1" applyAlignment="1">
      <alignment horizontal="center"/>
    </xf>
    <xf numFmtId="0" fontId="1" fillId="0" borderId="0" xfId="3" applyFont="1" applyBorder="1"/>
    <xf numFmtId="0" fontId="13" fillId="0" borderId="4" xfId="3" applyFont="1" applyBorder="1" applyAlignment="1">
      <alignment horizontal="left"/>
    </xf>
    <xf numFmtId="164" fontId="13" fillId="0" borderId="27" xfId="13" applyNumberFormat="1" applyFont="1" applyBorder="1" applyAlignment="1">
      <alignment horizontal="center"/>
    </xf>
    <xf numFmtId="164" fontId="13" fillId="0" borderId="4" xfId="13" applyNumberFormat="1" applyFont="1" applyBorder="1" applyAlignment="1">
      <alignment horizontal="center"/>
    </xf>
    <xf numFmtId="164" fontId="13" fillId="0" borderId="28" xfId="13" applyNumberFormat="1" applyFont="1" applyBorder="1" applyAlignment="1">
      <alignment horizontal="center"/>
    </xf>
    <xf numFmtId="164" fontId="13" fillId="5" borderId="27" xfId="13" applyNumberFormat="1" applyFont="1" applyFill="1" applyBorder="1" applyAlignment="1">
      <alignment horizontal="center"/>
    </xf>
    <xf numFmtId="164" fontId="13" fillId="5" borderId="26" xfId="13" applyNumberFormat="1" applyFont="1" applyFill="1" applyBorder="1" applyAlignment="1">
      <alignment horizontal="center"/>
    </xf>
    <xf numFmtId="164" fontId="13" fillId="5" borderId="28" xfId="13" applyNumberFormat="1" applyFont="1" applyFill="1" applyBorder="1" applyAlignment="1">
      <alignment horizontal="center"/>
    </xf>
    <xf numFmtId="0" fontId="13" fillId="0" borderId="11" xfId="12" applyFont="1" applyBorder="1"/>
    <xf numFmtId="164" fontId="13" fillId="0" borderId="11" xfId="13" applyNumberFormat="1" applyFont="1" applyBorder="1" applyAlignment="1">
      <alignment horizontal="center"/>
    </xf>
    <xf numFmtId="164" fontId="13" fillId="0" borderId="12" xfId="13" applyNumberFormat="1" applyFont="1" applyBorder="1" applyAlignment="1">
      <alignment horizontal="center"/>
    </xf>
    <xf numFmtId="164" fontId="13" fillId="5" borderId="11" xfId="13" applyNumberFormat="1" applyFont="1" applyFill="1" applyBorder="1" applyAlignment="1">
      <alignment horizontal="center"/>
    </xf>
    <xf numFmtId="164" fontId="13" fillId="5" borderId="7" xfId="13" applyNumberFormat="1" applyFont="1" applyFill="1" applyBorder="1" applyAlignment="1">
      <alignment horizontal="center"/>
    </xf>
    <xf numFmtId="164" fontId="13" fillId="5" borderId="12" xfId="13" applyNumberFormat="1" applyFont="1" applyFill="1" applyBorder="1" applyAlignment="1">
      <alignment horizontal="center"/>
    </xf>
    <xf numFmtId="9" fontId="0" fillId="0" borderId="0" xfId="0" applyNumberFormat="1"/>
    <xf numFmtId="1" fontId="0" fillId="0" borderId="0" xfId="0" applyNumberFormat="1" applyBorder="1"/>
    <xf numFmtId="9" fontId="0" fillId="0" borderId="0" xfId="0" applyNumberFormat="1"/>
    <xf numFmtId="0" fontId="1" fillId="0" borderId="0" xfId="0" applyFont="1"/>
    <xf numFmtId="0" fontId="0" fillId="0" borderId="0" xfId="0" applyBorder="1"/>
    <xf numFmtId="9" fontId="0" fillId="0" borderId="0" xfId="0" applyNumberFormat="1"/>
    <xf numFmtId="0" fontId="0" fillId="0" borderId="0" xfId="0"/>
    <xf numFmtId="9" fontId="0" fillId="0" borderId="0" xfId="0" applyNumberFormat="1"/>
    <xf numFmtId="2" fontId="0" fillId="0" borderId="0" xfId="0" applyNumberFormat="1"/>
    <xf numFmtId="9" fontId="0" fillId="0" borderId="0" xfId="0" applyNumberFormat="1" applyFill="1"/>
    <xf numFmtId="9" fontId="0" fillId="0" borderId="0" xfId="0" applyNumberFormat="1" applyFont="1" applyFill="1"/>
    <xf numFmtId="0" fontId="6" fillId="0" borderId="0" xfId="3" applyFont="1" applyBorder="1" applyAlignment="1">
      <alignment vertical="top" wrapText="1"/>
    </xf>
    <xf numFmtId="1" fontId="11" fillId="0" borderId="0" xfId="0" applyNumberFormat="1" applyFont="1"/>
    <xf numFmtId="0" fontId="26" fillId="6" borderId="0" xfId="4" applyFont="1" applyFill="1" applyAlignment="1" applyProtection="1">
      <alignment horizontal="left" wrapText="1"/>
    </xf>
    <xf numFmtId="0" fontId="39" fillId="6" borderId="0" xfId="4" applyFont="1" applyFill="1" applyAlignment="1" applyProtection="1">
      <alignment horizontal="left" wrapText="1"/>
    </xf>
    <xf numFmtId="9" fontId="11" fillId="0" borderId="0" xfId="2" applyNumberFormat="1" applyFont="1" applyBorder="1"/>
    <xf numFmtId="0" fontId="19" fillId="0" borderId="0" xfId="0" applyFont="1" applyAlignment="1">
      <alignment horizontal="left" vertical="top" wrapText="1"/>
    </xf>
    <xf numFmtId="0" fontId="11" fillId="0" borderId="0" xfId="0" applyFont="1" applyFill="1"/>
    <xf numFmtId="0" fontId="20" fillId="0" borderId="0" xfId="0" applyFont="1" applyFill="1"/>
    <xf numFmtId="0" fontId="19" fillId="0" borderId="0" xfId="0" applyFont="1" applyFill="1" applyAlignment="1">
      <alignment vertical="top" wrapText="1"/>
    </xf>
    <xf numFmtId="0" fontId="11" fillId="0" borderId="6" xfId="0" applyFont="1" applyBorder="1"/>
    <xf numFmtId="0" fontId="13" fillId="0" borderId="6" xfId="0" applyFont="1" applyBorder="1"/>
    <xf numFmtId="9" fontId="11" fillId="0" borderId="0" xfId="2" applyNumberFormat="1" applyFont="1" applyFill="1" applyBorder="1"/>
    <xf numFmtId="3" fontId="11" fillId="0" borderId="0" xfId="0" applyNumberFormat="1" applyFont="1" applyFill="1" applyBorder="1"/>
    <xf numFmtId="9" fontId="11" fillId="0" borderId="3" xfId="2" applyFont="1" applyFill="1" applyBorder="1"/>
    <xf numFmtId="164" fontId="3" fillId="0" borderId="6" xfId="1" applyNumberFormat="1" applyFont="1" applyBorder="1"/>
    <xf numFmtId="9" fontId="11" fillId="0" borderId="6" xfId="2" applyFont="1" applyBorder="1"/>
    <xf numFmtId="0" fontId="13" fillId="0" borderId="4" xfId="0" applyFont="1" applyBorder="1"/>
    <xf numFmtId="164" fontId="3" fillId="0" borderId="4" xfId="1" applyNumberFormat="1" applyFont="1" applyBorder="1"/>
    <xf numFmtId="9" fontId="11" fillId="0" borderId="4" xfId="2" applyFont="1" applyBorder="1"/>
    <xf numFmtId="164" fontId="11" fillId="0" borderId="6" xfId="1" applyNumberFormat="1" applyFont="1" applyBorder="1"/>
    <xf numFmtId="164" fontId="11" fillId="3" borderId="6" xfId="1" applyNumberFormat="1" applyFont="1" applyFill="1" applyBorder="1"/>
    <xf numFmtId="0" fontId="15" fillId="0" borderId="0" xfId="5" applyAlignment="1" applyProtection="1"/>
    <xf numFmtId="0" fontId="46" fillId="0" borderId="0" xfId="0" applyFont="1"/>
    <xf numFmtId="0" fontId="46" fillId="0" borderId="6" xfId="0" applyFont="1" applyBorder="1" applyAlignment="1">
      <alignment horizontal="center"/>
    </xf>
    <xf numFmtId="9" fontId="20" fillId="0" borderId="0" xfId="0" applyNumberFormat="1" applyFont="1" applyBorder="1" applyAlignment="1">
      <alignment horizontal="right" indent="3"/>
    </xf>
    <xf numFmtId="9" fontId="46" fillId="0" borderId="4" xfId="0" applyNumberFormat="1" applyFont="1" applyBorder="1" applyAlignment="1">
      <alignment horizontal="right" indent="3"/>
    </xf>
    <xf numFmtId="0" fontId="46" fillId="0" borderId="0" xfId="0" applyFont="1" applyBorder="1" applyAlignment="1">
      <alignment horizontal="left"/>
    </xf>
    <xf numFmtId="3" fontId="46" fillId="0" borderId="0" xfId="0" applyNumberFormat="1" applyFont="1" applyBorder="1" applyAlignment="1">
      <alignment horizontal="center"/>
    </xf>
    <xf numFmtId="9" fontId="46" fillId="0" borderId="0" xfId="0" applyNumberFormat="1" applyFont="1" applyBorder="1" applyAlignment="1">
      <alignment horizontal="center"/>
    </xf>
    <xf numFmtId="0" fontId="40" fillId="0" borderId="0" xfId="0" applyFont="1"/>
    <xf numFmtId="0" fontId="47" fillId="0" borderId="0" xfId="5" applyFont="1" applyAlignment="1" applyProtection="1"/>
    <xf numFmtId="0" fontId="20" fillId="0" borderId="6" xfId="0" applyFont="1" applyBorder="1"/>
    <xf numFmtId="0" fontId="0" fillId="0" borderId="6" xfId="0" applyBorder="1"/>
    <xf numFmtId="0" fontId="46" fillId="0" borderId="0" xfId="0" applyFont="1" applyBorder="1" applyAlignment="1">
      <alignment horizontal="right" indent="2"/>
    </xf>
    <xf numFmtId="0" fontId="27" fillId="0" borderId="0" xfId="0" applyFont="1" applyBorder="1" applyAlignment="1">
      <alignment horizontal="right" wrapText="1"/>
    </xf>
    <xf numFmtId="3" fontId="20" fillId="0" borderId="0" xfId="0" applyNumberFormat="1" applyFont="1" applyBorder="1" applyAlignment="1">
      <alignment horizontal="right" indent="2"/>
    </xf>
    <xf numFmtId="9" fontId="46" fillId="0" borderId="0" xfId="0" applyNumberFormat="1" applyFont="1" applyBorder="1" applyAlignment="1">
      <alignment horizontal="right" indent="2"/>
    </xf>
    <xf numFmtId="0" fontId="20" fillId="0" borderId="4" xfId="0" applyFont="1" applyBorder="1" applyAlignment="1">
      <alignment horizontal="left"/>
    </xf>
    <xf numFmtId="3" fontId="20" fillId="0" borderId="4" xfId="0" applyNumberFormat="1" applyFont="1" applyBorder="1" applyAlignment="1">
      <alignment horizontal="right" indent="2"/>
    </xf>
    <xf numFmtId="9" fontId="46" fillId="0" borderId="4" xfId="0" applyNumberFormat="1" applyFont="1" applyBorder="1" applyAlignment="1">
      <alignment horizontal="right" indent="2"/>
    </xf>
    <xf numFmtId="9" fontId="11" fillId="0" borderId="0" xfId="2" applyNumberFormat="1" applyFont="1"/>
    <xf numFmtId="0" fontId="30" fillId="0" borderId="0" xfId="8" applyFont="1" applyAlignment="1">
      <alignment horizontal="left" wrapText="1"/>
    </xf>
    <xf numFmtId="164" fontId="3" fillId="0" borderId="0" xfId="0" applyNumberFormat="1" applyFont="1"/>
    <xf numFmtId="168" fontId="21" fillId="0" borderId="0" xfId="2" applyNumberFormat="1" applyFont="1" applyAlignment="1">
      <alignment horizontal="right" indent="1"/>
    </xf>
    <xf numFmtId="0" fontId="13" fillId="0" borderId="0" xfId="0" applyFont="1" applyBorder="1" applyAlignment="1">
      <alignment wrapText="1"/>
    </xf>
    <xf numFmtId="0" fontId="3" fillId="0" borderId="6" xfId="0" applyFont="1" applyBorder="1" applyAlignment="1">
      <alignment textRotation="90" wrapText="1"/>
    </xf>
    <xf numFmtId="0" fontId="13" fillId="0" borderId="6" xfId="0" applyFont="1" applyBorder="1" applyAlignment="1">
      <alignment wrapText="1"/>
    </xf>
    <xf numFmtId="0" fontId="1" fillId="0" borderId="0" xfId="0" applyFont="1" applyBorder="1" applyAlignment="1">
      <alignment horizontal="left" indent="1"/>
    </xf>
    <xf numFmtId="164" fontId="3" fillId="0" borderId="0" xfId="0" applyNumberFormat="1" applyFont="1" applyBorder="1"/>
    <xf numFmtId="0" fontId="22" fillId="0" borderId="0" xfId="0" applyFont="1" applyBorder="1" applyAlignment="1">
      <alignment horizontal="left" indent="1"/>
    </xf>
    <xf numFmtId="168" fontId="22" fillId="0" borderId="0" xfId="2" applyNumberFormat="1" applyFont="1" applyBorder="1" applyAlignment="1">
      <alignment horizontal="right" indent="1"/>
    </xf>
    <xf numFmtId="0" fontId="22" fillId="0" borderId="4" xfId="0" applyFont="1" applyBorder="1" applyAlignment="1">
      <alignment horizontal="left" indent="1"/>
    </xf>
    <xf numFmtId="167" fontId="21" fillId="0" borderId="4" xfId="0" applyNumberFormat="1" applyFont="1" applyBorder="1" applyAlignment="1">
      <alignment horizontal="right" indent="1"/>
    </xf>
    <xf numFmtId="0" fontId="13" fillId="0" borderId="6" xfId="0" applyFont="1" applyBorder="1" applyAlignment="1">
      <alignment horizontal="right" wrapText="1"/>
    </xf>
    <xf numFmtId="0" fontId="13" fillId="0" borderId="0" xfId="0" applyFont="1" applyBorder="1" applyAlignment="1">
      <alignment horizontal="right" wrapText="1"/>
    </xf>
    <xf numFmtId="0" fontId="13" fillId="0" borderId="0" xfId="0" applyFont="1" applyBorder="1" applyAlignment="1">
      <alignment horizontal="right"/>
    </xf>
    <xf numFmtId="3" fontId="11" fillId="0" borderId="0" xfId="0" applyNumberFormat="1" applyFont="1" applyBorder="1" applyAlignment="1">
      <alignment horizontal="right"/>
    </xf>
    <xf numFmtId="3" fontId="13" fillId="0" borderId="0" xfId="0" applyNumberFormat="1" applyFont="1" applyBorder="1" applyAlignment="1">
      <alignment horizontal="right"/>
    </xf>
    <xf numFmtId="9" fontId="0" fillId="0" borderId="0" xfId="2" applyFont="1"/>
    <xf numFmtId="0" fontId="9" fillId="0" borderId="0" xfId="3" applyFont="1" applyFill="1" applyBorder="1" applyAlignment="1">
      <alignment wrapText="1"/>
    </xf>
    <xf numFmtId="164" fontId="11" fillId="0" borderId="0" xfId="2" applyNumberFormat="1" applyFont="1"/>
    <xf numFmtId="0" fontId="13" fillId="0" borderId="6" xfId="0" applyFont="1" applyBorder="1" applyAlignment="1">
      <alignment horizontal="right"/>
    </xf>
    <xf numFmtId="0" fontId="13" fillId="8" borderId="6" xfId="0" applyFont="1" applyFill="1" applyBorder="1" applyAlignment="1">
      <alignment wrapText="1"/>
    </xf>
    <xf numFmtId="3" fontId="11" fillId="8" borderId="0" xfId="0" applyNumberFormat="1" applyFont="1" applyFill="1" applyBorder="1"/>
    <xf numFmtId="3" fontId="11" fillId="8" borderId="4" xfId="0" applyNumberFormat="1" applyFont="1" applyFill="1" applyBorder="1"/>
    <xf numFmtId="14" fontId="11" fillId="0" borderId="0" xfId="0" applyNumberFormat="1" applyFont="1" applyFill="1"/>
    <xf numFmtId="0" fontId="11" fillId="8" borderId="0" xfId="0" applyFont="1" applyFill="1" applyBorder="1"/>
    <xf numFmtId="0" fontId="11" fillId="0" borderId="0" xfId="0" applyFont="1" applyFill="1" applyBorder="1"/>
    <xf numFmtId="0" fontId="13" fillId="0" borderId="6" xfId="0" applyFont="1" applyBorder="1" applyAlignment="1">
      <alignment horizontal="right" wrapText="1" indent="1"/>
    </xf>
    <xf numFmtId="164" fontId="1" fillId="0" borderId="0" xfId="1" applyNumberFormat="1" applyFont="1" applyBorder="1"/>
    <xf numFmtId="3" fontId="1" fillId="0" borderId="0" xfId="0" applyNumberFormat="1" applyFont="1" applyBorder="1"/>
    <xf numFmtId="3" fontId="1" fillId="0" borderId="0" xfId="0" applyNumberFormat="1" applyFont="1" applyFill="1" applyBorder="1"/>
    <xf numFmtId="3" fontId="1" fillId="8" borderId="0" xfId="0" applyNumberFormat="1" applyFont="1" applyFill="1" applyBorder="1"/>
    <xf numFmtId="9" fontId="1" fillId="0" borderId="0" xfId="2" applyFont="1" applyFill="1" applyBorder="1"/>
    <xf numFmtId="0" fontId="13" fillId="0" borderId="0" xfId="0" applyFont="1" applyBorder="1" applyAlignment="1">
      <alignment horizontal="left" indent="1"/>
    </xf>
    <xf numFmtId="164" fontId="22" fillId="0" borderId="4" xfId="1" applyNumberFormat="1" applyFont="1" applyBorder="1"/>
    <xf numFmtId="164" fontId="22" fillId="8" borderId="4" xfId="1" applyNumberFormat="1" applyFont="1" applyFill="1" applyBorder="1"/>
    <xf numFmtId="3" fontId="11" fillId="0" borderId="6" xfId="0" applyNumberFormat="1" applyFont="1" applyFill="1" applyBorder="1"/>
    <xf numFmtId="3" fontId="11" fillId="8" borderId="6" xfId="0" applyNumberFormat="1" applyFont="1" applyFill="1" applyBorder="1"/>
    <xf numFmtId="164" fontId="22" fillId="0" borderId="3" xfId="0" applyNumberFormat="1" applyFont="1" applyBorder="1"/>
    <xf numFmtId="164" fontId="22" fillId="0" borderId="3" xfId="0" applyNumberFormat="1" applyFont="1" applyFill="1" applyBorder="1"/>
    <xf numFmtId="164" fontId="22" fillId="8" borderId="3" xfId="0" applyNumberFormat="1" applyFont="1" applyFill="1" applyBorder="1"/>
    <xf numFmtId="3" fontId="11" fillId="8" borderId="0" xfId="0" applyNumberFormat="1" applyFont="1" applyFill="1" applyBorder="1" applyAlignment="1">
      <alignment horizontal="right"/>
    </xf>
    <xf numFmtId="0" fontId="1" fillId="0" borderId="0" xfId="0" applyFont="1" applyBorder="1" applyAlignment="1">
      <alignment horizontal="left" indent="4"/>
    </xf>
    <xf numFmtId="0" fontId="13" fillId="0" borderId="0" xfId="0" applyFont="1" applyBorder="1" applyAlignment="1">
      <alignment horizontal="left" indent="2"/>
    </xf>
    <xf numFmtId="0" fontId="22" fillId="0" borderId="4" xfId="0" applyFont="1" applyBorder="1" applyAlignment="1">
      <alignment horizontal="left" indent="2"/>
    </xf>
    <xf numFmtId="0" fontId="13" fillId="0" borderId="6" xfId="0" applyFont="1" applyBorder="1" applyAlignment="1">
      <alignment horizontal="left" indent="2"/>
    </xf>
    <xf numFmtId="164" fontId="22" fillId="0" borderId="3" xfId="1" applyNumberFormat="1" applyFont="1" applyBorder="1" applyAlignment="1">
      <alignment horizontal="left" indent="3"/>
    </xf>
    <xf numFmtId="164" fontId="22" fillId="8" borderId="3" xfId="1" applyNumberFormat="1" applyFont="1" applyFill="1" applyBorder="1" applyAlignment="1">
      <alignment horizontal="left" indent="3"/>
    </xf>
    <xf numFmtId="9" fontId="11" fillId="0" borderId="3" xfId="2" applyNumberFormat="1" applyFont="1" applyBorder="1"/>
    <xf numFmtId="0" fontId="3" fillId="0" borderId="6" xfId="0" applyFont="1" applyBorder="1"/>
    <xf numFmtId="164" fontId="3" fillId="0" borderId="4" xfId="0" applyNumberFormat="1" applyFont="1" applyBorder="1"/>
    <xf numFmtId="164" fontId="3" fillId="0" borderId="6" xfId="0" applyNumberFormat="1" applyFont="1" applyBorder="1"/>
    <xf numFmtId="0" fontId="46" fillId="8" borderId="0" xfId="0" applyFont="1" applyFill="1" applyBorder="1" applyAlignment="1">
      <alignment horizontal="right" indent="2"/>
    </xf>
    <xf numFmtId="3" fontId="20" fillId="8" borderId="0" xfId="0" applyNumberFormat="1" applyFont="1" applyFill="1" applyBorder="1" applyAlignment="1">
      <alignment horizontal="right" indent="2"/>
    </xf>
    <xf numFmtId="3" fontId="20" fillId="8" borderId="4" xfId="0" applyNumberFormat="1" applyFont="1" applyFill="1" applyBorder="1" applyAlignment="1">
      <alignment horizontal="right" indent="2"/>
    </xf>
    <xf numFmtId="0" fontId="36" fillId="0" borderId="0" xfId="8" applyFont="1" applyBorder="1"/>
    <xf numFmtId="0" fontId="39" fillId="0" borderId="8" xfId="8" applyFont="1" applyBorder="1"/>
    <xf numFmtId="9" fontId="17" fillId="0" borderId="16" xfId="8" applyNumberFormat="1" applyFont="1" applyBorder="1" applyAlignment="1">
      <alignment horizontal="center" wrapText="1"/>
    </xf>
    <xf numFmtId="9" fontId="17" fillId="0" borderId="10" xfId="8" applyNumberFormat="1" applyFont="1" applyBorder="1" applyAlignment="1">
      <alignment horizontal="center" wrapText="1"/>
    </xf>
    <xf numFmtId="9" fontId="17" fillId="0" borderId="17" xfId="8" applyNumberFormat="1" applyFont="1" applyBorder="1" applyAlignment="1">
      <alignment horizontal="center"/>
    </xf>
    <xf numFmtId="9" fontId="17" fillId="0" borderId="9" xfId="8" applyNumberFormat="1" applyFont="1" applyBorder="1" applyAlignment="1">
      <alignment horizontal="center"/>
    </xf>
    <xf numFmtId="9" fontId="1" fillId="0" borderId="17" xfId="9" applyNumberFormat="1" applyFont="1" applyBorder="1" applyAlignment="1">
      <alignment horizontal="right"/>
    </xf>
    <xf numFmtId="9" fontId="1" fillId="0" borderId="9" xfId="9" applyNumberFormat="1" applyFont="1" applyBorder="1" applyAlignment="1">
      <alignment horizontal="right"/>
    </xf>
    <xf numFmtId="9" fontId="26" fillId="0" borderId="17" xfId="8" applyNumberFormat="1" applyFont="1" applyBorder="1" applyAlignment="1">
      <alignment horizontal="right"/>
    </xf>
    <xf numFmtId="9" fontId="26" fillId="0" borderId="9" xfId="8" applyNumberFormat="1" applyFont="1" applyBorder="1" applyAlignment="1">
      <alignment horizontal="right"/>
    </xf>
    <xf numFmtId="9" fontId="26" fillId="0" borderId="16" xfId="8" applyNumberFormat="1" applyFont="1" applyBorder="1" applyAlignment="1">
      <alignment horizontal="right"/>
    </xf>
    <xf numFmtId="9" fontId="26" fillId="0" borderId="10" xfId="8" applyNumberFormat="1" applyFont="1" applyBorder="1" applyAlignment="1">
      <alignment horizontal="right"/>
    </xf>
    <xf numFmtId="0" fontId="13" fillId="0" borderId="29" xfId="16" applyFont="1" applyBorder="1"/>
    <xf numFmtId="0" fontId="13" fillId="0" borderId="6" xfId="16" applyFont="1" applyBorder="1" applyAlignment="1">
      <alignment horizontal="left"/>
    </xf>
    <xf numFmtId="164" fontId="13" fillId="0" borderId="11" xfId="17" applyNumberFormat="1" applyFont="1" applyBorder="1" applyAlignment="1">
      <alignment horizontal="center"/>
    </xf>
    <xf numFmtId="164" fontId="13" fillId="0" borderId="0" xfId="17" applyNumberFormat="1" applyFont="1" applyBorder="1" applyAlignment="1">
      <alignment horizontal="center"/>
    </xf>
    <xf numFmtId="164" fontId="13" fillId="0" borderId="12" xfId="17" applyNumberFormat="1" applyFont="1" applyBorder="1" applyAlignment="1">
      <alignment horizontal="center"/>
    </xf>
    <xf numFmtId="164" fontId="13" fillId="0" borderId="29" xfId="17" applyNumberFormat="1" applyFont="1" applyBorder="1" applyAlignment="1">
      <alignment horizontal="center"/>
    </xf>
    <xf numFmtId="164" fontId="13" fillId="0" borderId="30" xfId="17" applyNumberFormat="1" applyFont="1" applyBorder="1" applyAlignment="1">
      <alignment horizontal="center"/>
    </xf>
    <xf numFmtId="164" fontId="13" fillId="0" borderId="6" xfId="17" applyNumberFormat="1" applyFont="1" applyBorder="1" applyAlignment="1">
      <alignment horizontal="center"/>
    </xf>
    <xf numFmtId="164" fontId="13" fillId="5" borderId="29" xfId="17" applyNumberFormat="1" applyFont="1" applyFill="1" applyBorder="1" applyAlignment="1">
      <alignment horizontal="center"/>
    </xf>
    <xf numFmtId="164" fontId="13" fillId="5" borderId="31" xfId="17" applyNumberFormat="1" applyFont="1" applyFill="1" applyBorder="1" applyAlignment="1">
      <alignment horizontal="center"/>
    </xf>
    <xf numFmtId="164" fontId="13" fillId="5" borderId="30" xfId="17" applyNumberFormat="1" applyFont="1" applyFill="1" applyBorder="1" applyAlignment="1">
      <alignment horizontal="center"/>
    </xf>
    <xf numFmtId="0" fontId="1" fillId="0" borderId="0" xfId="16" applyFont="1" applyBorder="1"/>
    <xf numFmtId="0" fontId="1" fillId="0" borderId="11" xfId="16" applyFont="1" applyBorder="1"/>
    <xf numFmtId="0" fontId="1" fillId="0" borderId="0" xfId="16" applyFont="1" applyBorder="1" applyAlignment="1">
      <alignment horizontal="left"/>
    </xf>
    <xf numFmtId="164" fontId="1" fillId="0" borderId="11" xfId="17" applyNumberFormat="1" applyFont="1" applyBorder="1" applyAlignment="1">
      <alignment horizontal="center"/>
    </xf>
    <xf numFmtId="164" fontId="1" fillId="0" borderId="0" xfId="17" applyNumberFormat="1" applyFont="1" applyBorder="1" applyAlignment="1">
      <alignment horizontal="center"/>
    </xf>
    <xf numFmtId="164" fontId="1" fillId="0" borderId="12" xfId="17" applyNumberFormat="1" applyFont="1" applyBorder="1" applyAlignment="1">
      <alignment horizontal="center"/>
    </xf>
    <xf numFmtId="164" fontId="1" fillId="0" borderId="0" xfId="17" applyNumberFormat="1" applyFont="1" applyBorder="1" applyAlignment="1"/>
    <xf numFmtId="164" fontId="1" fillId="5" borderId="11" xfId="17" applyNumberFormat="1" applyFont="1" applyFill="1" applyBorder="1" applyAlignment="1">
      <alignment horizontal="center"/>
    </xf>
    <xf numFmtId="164" fontId="1" fillId="5" borderId="7" xfId="17" applyNumberFormat="1" applyFont="1" applyFill="1" applyBorder="1" applyAlignment="1">
      <alignment horizontal="center"/>
    </xf>
    <xf numFmtId="164" fontId="1" fillId="5" borderId="12" xfId="17" applyNumberFormat="1" applyFont="1" applyFill="1" applyBorder="1" applyAlignment="1">
      <alignment horizontal="center"/>
    </xf>
    <xf numFmtId="2" fontId="0" fillId="0" borderId="0" xfId="0" applyNumberFormat="1" applyBorder="1"/>
    <xf numFmtId="0" fontId="0" fillId="0" borderId="0" xfId="0" applyAlignment="1"/>
    <xf numFmtId="0" fontId="27" fillId="0" borderId="0" xfId="0" applyFont="1"/>
    <xf numFmtId="1" fontId="0" fillId="0" borderId="0" xfId="0" applyNumberFormat="1"/>
    <xf numFmtId="0" fontId="1" fillId="0" borderId="0" xfId="0" applyFont="1" applyFill="1"/>
    <xf numFmtId="0" fontId="1" fillId="0" borderId="0" xfId="0" applyFont="1" applyBorder="1" applyAlignment="1">
      <alignment horizontal="center" wrapText="1"/>
    </xf>
    <xf numFmtId="0" fontId="19" fillId="0" borderId="0" xfId="0" applyFont="1" applyAlignment="1">
      <alignment horizontal="left" vertical="top" wrapText="1"/>
    </xf>
    <xf numFmtId="0" fontId="13" fillId="0" borderId="6" xfId="0" applyFont="1" applyFill="1" applyBorder="1" applyAlignment="1">
      <alignment wrapText="1"/>
    </xf>
    <xf numFmtId="164" fontId="22" fillId="0" borderId="3" xfId="1" applyNumberFormat="1" applyFont="1" applyFill="1" applyBorder="1" applyAlignment="1">
      <alignment horizontal="left" indent="3"/>
    </xf>
    <xf numFmtId="3" fontId="11" fillId="0" borderId="4" xfId="0" applyNumberFormat="1" applyFont="1" applyFill="1" applyBorder="1"/>
    <xf numFmtId="3" fontId="11" fillId="0" borderId="0" xfId="0" applyNumberFormat="1" applyFont="1" applyFill="1" applyBorder="1" applyAlignment="1">
      <alignment horizontal="right"/>
    </xf>
    <xf numFmtId="0" fontId="13" fillId="9" borderId="6" xfId="0" applyFont="1" applyFill="1" applyBorder="1" applyAlignment="1">
      <alignment wrapText="1"/>
    </xf>
    <xf numFmtId="3" fontId="11" fillId="9" borderId="0" xfId="0" applyNumberFormat="1" applyFont="1" applyFill="1" applyBorder="1"/>
    <xf numFmtId="0" fontId="11" fillId="9" borderId="0" xfId="0" applyFont="1" applyFill="1" applyBorder="1"/>
    <xf numFmtId="164" fontId="22" fillId="9" borderId="4" xfId="1" applyNumberFormat="1" applyFont="1" applyFill="1" applyBorder="1"/>
    <xf numFmtId="3" fontId="11" fillId="9" borderId="6" xfId="0" applyNumberFormat="1" applyFont="1" applyFill="1" applyBorder="1"/>
    <xf numFmtId="3" fontId="11" fillId="9" borderId="0" xfId="0" applyNumberFormat="1" applyFont="1" applyFill="1" applyBorder="1" applyAlignment="1">
      <alignment horizontal="right"/>
    </xf>
    <xf numFmtId="3" fontId="1" fillId="9" borderId="0" xfId="0" applyNumberFormat="1" applyFont="1" applyFill="1" applyBorder="1"/>
    <xf numFmtId="164" fontId="22" fillId="9" borderId="3" xfId="0" applyNumberFormat="1" applyFont="1" applyFill="1" applyBorder="1"/>
    <xf numFmtId="1" fontId="17" fillId="0" borderId="32" xfId="8" applyNumberFormat="1" applyFont="1" applyBorder="1"/>
    <xf numFmtId="1" fontId="17" fillId="0" borderId="36" xfId="8" applyNumberFormat="1" applyFont="1" applyBorder="1"/>
    <xf numFmtId="1" fontId="17" fillId="0" borderId="37" xfId="8" applyNumberFormat="1" applyFont="1" applyBorder="1" applyAlignment="1">
      <alignment horizontal="center"/>
    </xf>
    <xf numFmtId="1" fontId="17" fillId="0" borderId="38" xfId="8" applyNumberFormat="1" applyFont="1" applyBorder="1"/>
    <xf numFmtId="1" fontId="17" fillId="0" borderId="39" xfId="8" applyNumberFormat="1" applyFont="1" applyBorder="1" applyAlignment="1">
      <alignment horizontal="center"/>
    </xf>
    <xf numFmtId="1" fontId="26" fillId="0" borderId="38" xfId="8" applyNumberFormat="1" applyFont="1" applyBorder="1"/>
    <xf numFmtId="3" fontId="26" fillId="0" borderId="39" xfId="8" applyNumberFormat="1" applyFont="1" applyFill="1" applyBorder="1"/>
    <xf numFmtId="1" fontId="26" fillId="7" borderId="38" xfId="8" applyNumberFormat="1" applyFont="1" applyFill="1" applyBorder="1"/>
    <xf numFmtId="3" fontId="26" fillId="7" borderId="39" xfId="8" applyNumberFormat="1" applyFont="1" applyFill="1" applyBorder="1"/>
    <xf numFmtId="1" fontId="26" fillId="0" borderId="40" xfId="8" applyNumberFormat="1" applyFont="1" applyBorder="1"/>
    <xf numFmtId="1" fontId="26" fillId="0" borderId="2" xfId="8" applyNumberFormat="1" applyFont="1" applyBorder="1"/>
    <xf numFmtId="1" fontId="26" fillId="0" borderId="41" xfId="8" applyNumberFormat="1" applyFont="1" applyBorder="1"/>
    <xf numFmtId="1" fontId="26" fillId="0" borderId="2" xfId="8" applyNumberFormat="1" applyFont="1" applyFill="1" applyBorder="1"/>
    <xf numFmtId="1" fontId="26" fillId="0" borderId="42" xfId="8" applyNumberFormat="1" applyFont="1" applyBorder="1"/>
    <xf numFmtId="1" fontId="35" fillId="0" borderId="2" xfId="9" applyNumberFormat="1" applyFont="1" applyFill="1" applyBorder="1"/>
    <xf numFmtId="1" fontId="35" fillId="0" borderId="43" xfId="9" applyNumberFormat="1" applyFont="1" applyFill="1" applyBorder="1"/>
    <xf numFmtId="164" fontId="1" fillId="5" borderId="7" xfId="13" applyNumberFormat="1" applyFont="1" applyFill="1" applyBorder="1" applyAlignment="1">
      <alignment horizontal="right"/>
    </xf>
    <xf numFmtId="0" fontId="13" fillId="0" borderId="0" xfId="0" applyFont="1" applyFill="1"/>
    <xf numFmtId="3" fontId="0" fillId="0" borderId="0" xfId="0" applyNumberFormat="1" applyBorder="1"/>
    <xf numFmtId="0" fontId="0" fillId="0" borderId="0" xfId="0" applyAlignment="1">
      <alignment horizontal="center" vertical="center" wrapText="1"/>
    </xf>
    <xf numFmtId="0" fontId="0" fillId="0" borderId="0" xfId="0"/>
    <xf numFmtId="0" fontId="10" fillId="0" borderId="0" xfId="4" applyAlignment="1" applyProtection="1"/>
    <xf numFmtId="9" fontId="11" fillId="10" borderId="0" xfId="2" applyFont="1" applyFill="1"/>
    <xf numFmtId="9" fontId="0" fillId="0" borderId="0" xfId="2" applyNumberFormat="1" applyFont="1"/>
    <xf numFmtId="169" fontId="3" fillId="0" borderId="0" xfId="1" applyNumberFormat="1" applyFont="1" applyBorder="1"/>
    <xf numFmtId="169" fontId="11" fillId="0" borderId="0" xfId="0" applyNumberFormat="1" applyFont="1" applyBorder="1"/>
    <xf numFmtId="169" fontId="11" fillId="0" borderId="0" xfId="0" applyNumberFormat="1" applyFont="1" applyFill="1" applyBorder="1"/>
    <xf numFmtId="169" fontId="11" fillId="8" borderId="0" xfId="0" applyNumberFormat="1" applyFont="1" applyFill="1" applyBorder="1"/>
    <xf numFmtId="169" fontId="11" fillId="0" borderId="0" xfId="0" applyNumberFormat="1" applyFont="1" applyFill="1" applyBorder="1" applyAlignment="1">
      <alignment horizontal="right"/>
    </xf>
    <xf numFmtId="169" fontId="11" fillId="8" borderId="0" xfId="0" applyNumberFormat="1" applyFont="1" applyFill="1" applyBorder="1" applyAlignment="1">
      <alignment horizontal="right"/>
    </xf>
    <xf numFmtId="169" fontId="1" fillId="0" borderId="0" xfId="1" applyNumberFormat="1" applyFont="1" applyBorder="1"/>
    <xf numFmtId="169" fontId="1" fillId="0" borderId="0" xfId="0" applyNumberFormat="1" applyFont="1" applyBorder="1"/>
    <xf numFmtId="169" fontId="1" fillId="0" borderId="0" xfId="0" applyNumberFormat="1" applyFont="1" applyFill="1" applyBorder="1"/>
    <xf numFmtId="169" fontId="1" fillId="8" borderId="0" xfId="0" applyNumberFormat="1" applyFont="1" applyFill="1" applyBorder="1"/>
    <xf numFmtId="169" fontId="22" fillId="0" borderId="3" xfId="0" applyNumberFormat="1" applyFont="1" applyBorder="1"/>
    <xf numFmtId="169" fontId="0" fillId="0" borderId="0" xfId="0" applyNumberFormat="1" applyBorder="1"/>
    <xf numFmtId="0" fontId="13" fillId="0" borderId="0" xfId="0" applyFont="1" applyFill="1" applyBorder="1" applyAlignment="1">
      <alignment wrapText="1"/>
    </xf>
    <xf numFmtId="0" fontId="13" fillId="8" borderId="0" xfId="0" applyFont="1" applyFill="1" applyBorder="1" applyAlignment="1">
      <alignment wrapText="1"/>
    </xf>
    <xf numFmtId="0" fontId="19" fillId="0" borderId="0" xfId="0" applyFont="1" applyAlignment="1">
      <alignment horizontal="left" vertical="top" wrapText="1"/>
    </xf>
    <xf numFmtId="43" fontId="0" fillId="0" borderId="0" xfId="0" applyNumberFormat="1"/>
    <xf numFmtId="164" fontId="11" fillId="0" borderId="0" xfId="0" applyNumberFormat="1" applyFont="1" applyBorder="1"/>
    <xf numFmtId="164" fontId="11" fillId="0" borderId="0" xfId="0" applyNumberFormat="1" applyFont="1" applyFill="1" applyBorder="1"/>
    <xf numFmtId="164" fontId="11" fillId="8" borderId="0" xfId="0" applyNumberFormat="1" applyFont="1" applyFill="1" applyBorder="1"/>
    <xf numFmtId="164" fontId="11" fillId="0" borderId="0" xfId="0" applyNumberFormat="1" applyFont="1" applyFill="1" applyBorder="1" applyAlignment="1">
      <alignment horizontal="right"/>
    </xf>
    <xf numFmtId="164" fontId="11" fillId="8" borderId="0" xfId="0" applyNumberFormat="1" applyFont="1" applyFill="1" applyBorder="1" applyAlignment="1">
      <alignment horizontal="right"/>
    </xf>
    <xf numFmtId="164" fontId="1" fillId="0" borderId="0" xfId="0" applyNumberFormat="1" applyFont="1" applyBorder="1"/>
    <xf numFmtId="164" fontId="1" fillId="0" borderId="0" xfId="0" applyNumberFormat="1" applyFont="1" applyFill="1" applyBorder="1"/>
    <xf numFmtId="164" fontId="1" fillId="8" borderId="0" xfId="0" applyNumberFormat="1" applyFont="1" applyFill="1" applyBorder="1"/>
    <xf numFmtId="164" fontId="1" fillId="8" borderId="0" xfId="1" applyNumberFormat="1" applyFont="1" applyFill="1" applyBorder="1"/>
    <xf numFmtId="0" fontId="52" fillId="0" borderId="0" xfId="0" applyFont="1" applyAlignment="1">
      <alignment horizontal="left" vertical="top"/>
    </xf>
    <xf numFmtId="169" fontId="1" fillId="8" borderId="0" xfId="1" applyNumberFormat="1" applyFont="1" applyFill="1" applyBorder="1"/>
    <xf numFmtId="169" fontId="22" fillId="8" borderId="3" xfId="0" applyNumberFormat="1" applyFont="1" applyFill="1" applyBorder="1"/>
    <xf numFmtId="0" fontId="13" fillId="0" borderId="0" xfId="0" applyFont="1" applyBorder="1" applyAlignment="1">
      <alignment horizontal="left" indent="4"/>
    </xf>
    <xf numFmtId="0" fontId="1" fillId="0" borderId="0" xfId="0" applyFont="1" applyBorder="1" applyAlignment="1">
      <alignment horizontal="left" indent="5"/>
    </xf>
    <xf numFmtId="0" fontId="46" fillId="0" borderId="0" xfId="0" applyFont="1" applyFill="1" applyBorder="1" applyAlignment="1">
      <alignment horizontal="right" indent="2"/>
    </xf>
    <xf numFmtId="3" fontId="20" fillId="0" borderId="0" xfId="0" applyNumberFormat="1" applyFont="1" applyFill="1" applyBorder="1" applyAlignment="1">
      <alignment horizontal="right" indent="2"/>
    </xf>
    <xf numFmtId="3" fontId="20" fillId="0" borderId="4" xfId="0" applyNumberFormat="1" applyFont="1" applyFill="1" applyBorder="1" applyAlignment="1">
      <alignment horizontal="right" indent="2"/>
    </xf>
    <xf numFmtId="0" fontId="6" fillId="0" borderId="0" xfId="3" applyFont="1" applyBorder="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wrapText="1"/>
    </xf>
    <xf numFmtId="0" fontId="30" fillId="0" borderId="0" xfId="8" applyFont="1" applyAlignment="1">
      <alignment horizontal="left" wrapText="1"/>
    </xf>
    <xf numFmtId="0" fontId="17" fillId="0" borderId="14" xfId="8" applyFont="1" applyBorder="1" applyAlignment="1">
      <alignment horizontal="center"/>
    </xf>
    <xf numFmtId="0" fontId="17" fillId="0" borderId="15" xfId="8" applyFont="1" applyBorder="1" applyAlignment="1">
      <alignment horizontal="center"/>
    </xf>
    <xf numFmtId="0" fontId="36" fillId="0" borderId="14" xfId="8" applyFont="1" applyBorder="1" applyAlignment="1">
      <alignment horizontal="center"/>
    </xf>
    <xf numFmtId="0" fontId="36" fillId="0" borderId="13" xfId="8" applyFont="1" applyBorder="1" applyAlignment="1">
      <alignment horizontal="center"/>
    </xf>
    <xf numFmtId="0" fontId="36" fillId="0" borderId="15" xfId="8" applyFont="1" applyBorder="1" applyAlignment="1">
      <alignment horizontal="center"/>
    </xf>
    <xf numFmtId="1" fontId="17" fillId="0" borderId="14" xfId="8" applyNumberFormat="1" applyFont="1" applyFill="1" applyBorder="1" applyAlignment="1">
      <alignment horizontal="center"/>
    </xf>
    <xf numFmtId="1" fontId="17" fillId="0" borderId="15" xfId="8" applyNumberFormat="1" applyFont="1" applyFill="1" applyBorder="1" applyAlignment="1">
      <alignment horizontal="center"/>
    </xf>
    <xf numFmtId="0" fontId="17" fillId="0" borderId="13" xfId="8" applyFont="1" applyBorder="1" applyAlignment="1">
      <alignment horizontal="center"/>
    </xf>
    <xf numFmtId="1" fontId="17" fillId="0" borderId="5" xfId="8" applyNumberFormat="1" applyFont="1" applyFill="1" applyBorder="1" applyAlignment="1">
      <alignment horizontal="center"/>
    </xf>
    <xf numFmtId="1" fontId="17" fillId="0" borderId="35" xfId="8" applyNumberFormat="1" applyFont="1" applyFill="1" applyBorder="1" applyAlignment="1">
      <alignment horizontal="center"/>
    </xf>
    <xf numFmtId="1" fontId="17" fillId="0" borderId="33" xfId="8" applyNumberFormat="1" applyFont="1" applyBorder="1" applyAlignment="1">
      <alignment horizontal="center"/>
    </xf>
    <xf numFmtId="1" fontId="17" fillId="0" borderId="34" xfId="8" applyNumberFormat="1" applyFont="1" applyBorder="1" applyAlignment="1">
      <alignment horizontal="center"/>
    </xf>
    <xf numFmtId="1" fontId="17" fillId="0" borderId="5" xfId="8" applyNumberFormat="1" applyFont="1" applyBorder="1" applyAlignment="1">
      <alignment horizontal="center"/>
    </xf>
    <xf numFmtId="1" fontId="36" fillId="0" borderId="33" xfId="8" applyNumberFormat="1" applyFont="1" applyBorder="1" applyAlignment="1">
      <alignment horizontal="center"/>
    </xf>
    <xf numFmtId="1" fontId="36" fillId="0" borderId="5" xfId="8" applyNumberFormat="1" applyFont="1" applyBorder="1" applyAlignment="1">
      <alignment horizontal="center"/>
    </xf>
    <xf numFmtId="1" fontId="36" fillId="0" borderId="34" xfId="8" applyNumberFormat="1" applyFont="1" applyBorder="1" applyAlignment="1">
      <alignment horizontal="center"/>
    </xf>
    <xf numFmtId="0" fontId="20" fillId="0" borderId="0" xfId="0" applyFont="1" applyBorder="1" applyAlignment="1">
      <alignment horizontal="left"/>
    </xf>
    <xf numFmtId="3" fontId="20" fillId="0" borderId="0" xfId="0" applyNumberFormat="1" applyFont="1" applyBorder="1" applyAlignment="1">
      <alignment horizontal="right" indent="3"/>
    </xf>
    <xf numFmtId="0" fontId="46" fillId="0" borderId="4" xfId="0" applyFont="1" applyBorder="1" applyAlignment="1">
      <alignment horizontal="left"/>
    </xf>
    <xf numFmtId="3" fontId="46" fillId="0" borderId="4" xfId="0" applyNumberFormat="1" applyFont="1" applyBorder="1" applyAlignment="1">
      <alignment horizontal="right" indent="3"/>
    </xf>
    <xf numFmtId="0" fontId="46" fillId="0" borderId="6" xfId="0" applyFont="1" applyBorder="1" applyAlignment="1">
      <alignment horizontal="left"/>
    </xf>
    <xf numFmtId="0" fontId="46" fillId="0" borderId="6" xfId="0" applyFont="1" applyBorder="1" applyAlignment="1">
      <alignment horizontal="center" wrapText="1"/>
    </xf>
    <xf numFmtId="0" fontId="46" fillId="0" borderId="3" xfId="0" applyFont="1" applyBorder="1" applyAlignment="1">
      <alignment horizontal="center"/>
    </xf>
    <xf numFmtId="0" fontId="20" fillId="0" borderId="4" xfId="0" applyFont="1" applyBorder="1" applyAlignment="1">
      <alignment horizontal="left"/>
    </xf>
    <xf numFmtId="0" fontId="46" fillId="0" borderId="0" xfId="0" applyFont="1" applyBorder="1" applyAlignment="1">
      <alignment horizontal="left"/>
    </xf>
    <xf numFmtId="0" fontId="13" fillId="0" borderId="19" xfId="12" applyFont="1" applyBorder="1" applyAlignment="1">
      <alignment horizontal="center"/>
    </xf>
    <xf numFmtId="0" fontId="13" fillId="0" borderId="5" xfId="12" applyFont="1" applyBorder="1" applyAlignment="1">
      <alignment horizontal="center"/>
    </xf>
    <xf numFmtId="0" fontId="13" fillId="0" borderId="20" xfId="12" applyFont="1" applyBorder="1" applyAlignment="1">
      <alignment horizontal="center"/>
    </xf>
    <xf numFmtId="0" fontId="13" fillId="5" borderId="19" xfId="12" applyFont="1" applyFill="1" applyBorder="1" applyAlignment="1">
      <alignment horizontal="center" wrapText="1"/>
    </xf>
    <xf numFmtId="0" fontId="13" fillId="5" borderId="20" xfId="12" applyFont="1" applyFill="1" applyBorder="1" applyAlignment="1">
      <alignment horizontal="center" wrapText="1"/>
    </xf>
    <xf numFmtId="0" fontId="13" fillId="0" borderId="6" xfId="0" applyFont="1" applyBorder="1" applyAlignment="1">
      <alignment horizontal="center" wrapText="1"/>
    </xf>
    <xf numFmtId="0" fontId="27" fillId="0" borderId="4" xfId="0" applyFont="1" applyBorder="1" applyAlignment="1">
      <alignment horizontal="center" wrapText="1"/>
    </xf>
    <xf numFmtId="0" fontId="13" fillId="0" borderId="0" xfId="0" applyFont="1" applyBorder="1" applyAlignment="1">
      <alignment horizontal="left" vertical="center"/>
    </xf>
    <xf numFmtId="0" fontId="27" fillId="0" borderId="0" xfId="0" applyFont="1" applyAlignment="1">
      <alignment horizontal="left" vertical="center"/>
    </xf>
    <xf numFmtId="0" fontId="13" fillId="0" borderId="6" xfId="0" applyFont="1" applyBorder="1" applyAlignment="1">
      <alignment horizontal="left" vertical="center"/>
    </xf>
    <xf numFmtId="0" fontId="27" fillId="0" borderId="0" xfId="0" applyFont="1" applyBorder="1" applyAlignment="1">
      <alignment horizontal="left" vertical="center"/>
    </xf>
    <xf numFmtId="0" fontId="27" fillId="0" borderId="4" xfId="0" applyFont="1" applyBorder="1" applyAlignment="1">
      <alignment horizontal="left" vertical="center"/>
    </xf>
    <xf numFmtId="0" fontId="13" fillId="0" borderId="4" xfId="0" applyFont="1" applyBorder="1" applyAlignment="1">
      <alignment horizontal="center" wrapText="1"/>
    </xf>
    <xf numFmtId="0" fontId="13" fillId="0" borderId="4" xfId="0" applyFont="1" applyBorder="1" applyAlignment="1">
      <alignment horizontal="left" vertical="center"/>
    </xf>
    <xf numFmtId="0" fontId="20" fillId="0" borderId="0" xfId="0" applyFont="1" applyAlignment="1">
      <alignment horizontal="left" vertical="top" wrapText="1"/>
    </xf>
    <xf numFmtId="0" fontId="20" fillId="0" borderId="0" xfId="0" applyFont="1" applyAlignment="1">
      <alignment wrapText="1"/>
    </xf>
    <xf numFmtId="0" fontId="13" fillId="0" borderId="0" xfId="0" applyFont="1" applyBorder="1" applyAlignment="1">
      <alignment horizontal="center"/>
    </xf>
    <xf numFmtId="0" fontId="11" fillId="0" borderId="0" xfId="0" applyFont="1" applyAlignment="1">
      <alignment horizontal="center"/>
    </xf>
    <xf numFmtId="0" fontId="40" fillId="0" borderId="0" xfId="0" applyFont="1" applyAlignment="1">
      <alignment horizontal="left"/>
    </xf>
    <xf numFmtId="0" fontId="28" fillId="0" borderId="0" xfId="0" applyFont="1" applyAlignment="1">
      <alignment horizontal="left" vertical="center" wrapText="1"/>
    </xf>
    <xf numFmtId="0" fontId="51" fillId="0" borderId="0" xfId="0" applyFont="1" applyAlignment="1">
      <alignment horizontal="left" vertical="center" wrapText="1"/>
    </xf>
    <xf numFmtId="0" fontId="19" fillId="0" borderId="0" xfId="0" applyFont="1" applyFill="1" applyAlignment="1">
      <alignment horizontal="left" vertical="top" wrapText="1"/>
    </xf>
    <xf numFmtId="0" fontId="50" fillId="0" borderId="0" xfId="0" applyFont="1" applyAlignment="1">
      <alignment horizontal="left" vertical="top" wrapText="1"/>
    </xf>
  </cellXfs>
  <cellStyles count="18">
    <cellStyle name="Comma" xfId="1" builtinId="3"/>
    <cellStyle name="Comma 2" xfId="13"/>
    <cellStyle name="Comma 2 2" xfId="17"/>
    <cellStyle name="Hyperlink" xfId="4" builtinId="8"/>
    <cellStyle name="Hyperlink 2" xfId="5"/>
    <cellStyle name="Normal" xfId="0" builtinId="0"/>
    <cellStyle name="Normal 2" xfId="3"/>
    <cellStyle name="Normal 2 2" xfId="7"/>
    <cellStyle name="Normal 2 3" xfId="12"/>
    <cellStyle name="Normal 2 3 2" xfId="16"/>
    <cellStyle name="Normal 3" xfId="6"/>
    <cellStyle name="Normal 4" xfId="8"/>
    <cellStyle name="Normal 4 2" xfId="15"/>
    <cellStyle name="Percent" xfId="2" builtinId="5"/>
    <cellStyle name="Percent 2" xfId="9"/>
    <cellStyle name="Percent 2 2" xfId="10"/>
    <cellStyle name="Percent 2 3" xfId="11"/>
    <cellStyle name="Percent 3" xfId="14"/>
  </cellStyles>
  <dxfs count="0"/>
  <tableStyles count="0" defaultTableStyle="TableStyleMedium9" defaultPivotStyle="PivotStyleLight16"/>
  <colors>
    <mruColors>
      <color rgb="FFBC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24166940318968E-2"/>
          <c:y val="1.8396413120292592E-2"/>
          <c:w val="0.86243064183596219"/>
          <c:h val="0.98499426365888243"/>
        </c:manualLayout>
      </c:layout>
      <c:doughnutChart>
        <c:varyColors val="1"/>
        <c:ser>
          <c:idx val="0"/>
          <c:order val="0"/>
          <c:spPr>
            <a:ln>
              <a:solidFill>
                <a:schemeClr val="bg1"/>
              </a:solidFill>
            </a:ln>
          </c:spPr>
          <c:dPt>
            <c:idx val="0"/>
            <c:bubble3D val="0"/>
            <c:spPr>
              <a:solidFill>
                <a:schemeClr val="bg1">
                  <a:lumMod val="65000"/>
                </a:schemeClr>
              </a:solidFill>
              <a:ln>
                <a:solidFill>
                  <a:schemeClr val="bg1"/>
                </a:solidFill>
              </a:ln>
            </c:spPr>
          </c:dPt>
          <c:dPt>
            <c:idx val="1"/>
            <c:bubble3D val="0"/>
            <c:spPr>
              <a:solidFill>
                <a:srgbClr val="92D050"/>
              </a:solidFill>
              <a:ln>
                <a:solidFill>
                  <a:schemeClr val="bg1"/>
                </a:solidFill>
              </a:ln>
            </c:spPr>
          </c:dPt>
          <c:dPt>
            <c:idx val="2"/>
            <c:bubble3D val="0"/>
            <c:spPr>
              <a:solidFill>
                <a:schemeClr val="accent1"/>
              </a:solidFill>
              <a:ln>
                <a:solidFill>
                  <a:schemeClr val="bg1"/>
                </a:solidFill>
              </a:ln>
            </c:spPr>
          </c:dPt>
          <c:dPt>
            <c:idx val="3"/>
            <c:bubble3D val="0"/>
            <c:spPr>
              <a:solidFill>
                <a:schemeClr val="accent2"/>
              </a:solidFill>
              <a:ln>
                <a:solidFill>
                  <a:schemeClr val="bg1"/>
                </a:solidFill>
              </a:ln>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1'!$C$10:$C$13</c:f>
              <c:strCache>
                <c:ptCount val="4"/>
                <c:pt idx="0">
                  <c:v>Outside UK &amp; Ireland</c:v>
                </c:pt>
                <c:pt idx="1">
                  <c:v>Republic of Ireland</c:v>
                </c:pt>
                <c:pt idx="2">
                  <c:v>Great Britain</c:v>
                </c:pt>
                <c:pt idx="3">
                  <c:v>Northern Ireland</c:v>
                </c:pt>
              </c:strCache>
            </c:strRef>
          </c:cat>
          <c:val>
            <c:numRef>
              <c:f>'Figure 1'!$D$10:$D$13</c:f>
              <c:numCache>
                <c:formatCode>0%</c:formatCode>
                <c:ptCount val="4"/>
                <c:pt idx="0">
                  <c:v>0.15884633448368715</c:v>
                </c:pt>
                <c:pt idx="1">
                  <c:v>0.11828966647290576</c:v>
                </c:pt>
                <c:pt idx="2">
                  <c:v>0.28509165236202405</c:v>
                </c:pt>
                <c:pt idx="3">
                  <c:v>0.43777234668138315</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1841914532801373E-2"/>
          <c:y val="7.1225071225071226E-2"/>
          <c:w val="0.76894630798496033"/>
          <c:h val="0.85529914529914564"/>
        </c:manualLayout>
      </c:layout>
      <c:barChart>
        <c:barDir val="col"/>
        <c:grouping val="clustered"/>
        <c:varyColors val="0"/>
        <c:ser>
          <c:idx val="0"/>
          <c:order val="0"/>
          <c:tx>
            <c:strRef>
              <c:f>'Figure 10'!$C$10</c:f>
              <c:strCache>
                <c:ptCount val="1"/>
                <c:pt idx="0">
                  <c:v>Holiday</c:v>
                </c:pt>
              </c:strCache>
            </c:strRef>
          </c:tx>
          <c:spPr>
            <a:ln>
              <a:solidFill>
                <a:schemeClr val="bg1"/>
              </a:solidFill>
            </a:ln>
          </c:spPr>
          <c:invertIfNegative val="0"/>
          <c:cat>
            <c:strRef>
              <c:f>'Figure 10'!$B$11:$B$13</c:f>
              <c:strCache>
                <c:ptCount val="3"/>
                <c:pt idx="0">
                  <c:v>Republic of Ireland </c:v>
                </c:pt>
                <c:pt idx="1">
                  <c:v>Great Britain </c:v>
                </c:pt>
                <c:pt idx="2">
                  <c:v>Northern Ireland</c:v>
                </c:pt>
              </c:strCache>
            </c:strRef>
          </c:cat>
          <c:val>
            <c:numRef>
              <c:f>'Figure 10'!$C$11:$C$13</c:f>
              <c:numCache>
                <c:formatCode>0%</c:formatCode>
                <c:ptCount val="3"/>
                <c:pt idx="0">
                  <c:v>0.54823757680284579</c:v>
                </c:pt>
                <c:pt idx="1">
                  <c:v>0.39787886840045361</c:v>
                </c:pt>
                <c:pt idx="2">
                  <c:v>0.37327610595973415</c:v>
                </c:pt>
              </c:numCache>
            </c:numRef>
          </c:val>
        </c:ser>
        <c:ser>
          <c:idx val="1"/>
          <c:order val="1"/>
          <c:tx>
            <c:strRef>
              <c:f>'Figure 10'!$D$10</c:f>
              <c:strCache>
                <c:ptCount val="1"/>
                <c:pt idx="0">
                  <c:v>Visiting friends / relatives </c:v>
                </c:pt>
              </c:strCache>
            </c:strRef>
          </c:tx>
          <c:spPr>
            <a:ln>
              <a:solidFill>
                <a:schemeClr val="bg1"/>
              </a:solidFill>
            </a:ln>
          </c:spPr>
          <c:invertIfNegative val="0"/>
          <c:cat>
            <c:strRef>
              <c:f>'Figure 10'!$B$11:$B$13</c:f>
              <c:strCache>
                <c:ptCount val="3"/>
                <c:pt idx="0">
                  <c:v>Republic of Ireland </c:v>
                </c:pt>
                <c:pt idx="1">
                  <c:v>Great Britain </c:v>
                </c:pt>
                <c:pt idx="2">
                  <c:v>Northern Ireland</c:v>
                </c:pt>
              </c:strCache>
            </c:strRef>
          </c:cat>
          <c:val>
            <c:numRef>
              <c:f>'Figure 10'!$D$11:$D$13</c:f>
              <c:numCache>
                <c:formatCode>0%</c:formatCode>
                <c:ptCount val="3"/>
                <c:pt idx="0">
                  <c:v>0.27670583162660345</c:v>
                </c:pt>
                <c:pt idx="1">
                  <c:v>0.3092737730714924</c:v>
                </c:pt>
                <c:pt idx="2">
                  <c:v>0.46317133778104769</c:v>
                </c:pt>
              </c:numCache>
            </c:numRef>
          </c:val>
        </c:ser>
        <c:ser>
          <c:idx val="2"/>
          <c:order val="2"/>
          <c:tx>
            <c:strRef>
              <c:f>'Figure 10'!$E$10</c:f>
              <c:strCache>
                <c:ptCount val="1"/>
                <c:pt idx="0">
                  <c:v>Business</c:v>
                </c:pt>
              </c:strCache>
            </c:strRef>
          </c:tx>
          <c:spPr>
            <a:ln>
              <a:solidFill>
                <a:schemeClr val="bg1"/>
              </a:solidFill>
            </a:ln>
          </c:spPr>
          <c:invertIfNegative val="0"/>
          <c:cat>
            <c:strRef>
              <c:f>'Figure 10'!$B$11:$B$13</c:f>
              <c:strCache>
                <c:ptCount val="3"/>
                <c:pt idx="0">
                  <c:v>Republic of Ireland </c:v>
                </c:pt>
                <c:pt idx="1">
                  <c:v>Great Britain </c:v>
                </c:pt>
                <c:pt idx="2">
                  <c:v>Northern Ireland</c:v>
                </c:pt>
              </c:strCache>
            </c:strRef>
          </c:cat>
          <c:val>
            <c:numRef>
              <c:f>'Figure 10'!$E$11:$E$13</c:f>
              <c:numCache>
                <c:formatCode>0%</c:formatCode>
                <c:ptCount val="3"/>
                <c:pt idx="0">
                  <c:v>0.13226258488735582</c:v>
                </c:pt>
                <c:pt idx="1">
                  <c:v>0.22489595915069191</c:v>
                </c:pt>
                <c:pt idx="2">
                  <c:v>0.12532918944192237</c:v>
                </c:pt>
              </c:numCache>
            </c:numRef>
          </c:val>
        </c:ser>
        <c:ser>
          <c:idx val="3"/>
          <c:order val="3"/>
          <c:tx>
            <c:strRef>
              <c:f>'Figure 10'!$F$10</c:f>
              <c:strCache>
                <c:ptCount val="1"/>
                <c:pt idx="0">
                  <c:v>Other</c:v>
                </c:pt>
              </c:strCache>
            </c:strRef>
          </c:tx>
          <c:spPr>
            <a:ln>
              <a:solidFill>
                <a:schemeClr val="bg1"/>
              </a:solidFill>
            </a:ln>
          </c:spPr>
          <c:invertIfNegative val="0"/>
          <c:cat>
            <c:strRef>
              <c:f>'Figure 10'!$B$11:$B$13</c:f>
              <c:strCache>
                <c:ptCount val="3"/>
                <c:pt idx="0">
                  <c:v>Republic of Ireland </c:v>
                </c:pt>
                <c:pt idx="1">
                  <c:v>Great Britain </c:v>
                </c:pt>
                <c:pt idx="2">
                  <c:v>Northern Ireland</c:v>
                </c:pt>
              </c:strCache>
            </c:strRef>
          </c:cat>
          <c:val>
            <c:numRef>
              <c:f>'Figure 10'!$F$11:$F$13</c:f>
              <c:numCache>
                <c:formatCode>0%</c:formatCode>
                <c:ptCount val="3"/>
                <c:pt idx="0">
                  <c:v>4.2578419747763288E-2</c:v>
                </c:pt>
                <c:pt idx="1">
                  <c:v>6.7951399377361957E-2</c:v>
                </c:pt>
                <c:pt idx="2">
                  <c:v>3.8223366817295754E-2</c:v>
                </c:pt>
              </c:numCache>
            </c:numRef>
          </c:val>
        </c:ser>
        <c:dLbls>
          <c:showLegendKey val="0"/>
          <c:showVal val="0"/>
          <c:showCatName val="0"/>
          <c:showSerName val="0"/>
          <c:showPercent val="0"/>
          <c:showBubbleSize val="0"/>
        </c:dLbls>
        <c:gapWidth val="150"/>
        <c:axId val="523406960"/>
        <c:axId val="523410880"/>
      </c:barChart>
      <c:catAx>
        <c:axId val="523406960"/>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523410880"/>
        <c:crosses val="autoZero"/>
        <c:auto val="1"/>
        <c:lblAlgn val="ctr"/>
        <c:lblOffset val="100"/>
        <c:noMultiLvlLbl val="0"/>
      </c:catAx>
      <c:valAx>
        <c:axId val="523410880"/>
        <c:scaling>
          <c:orientation val="minMax"/>
        </c:scaling>
        <c:delete val="0"/>
        <c:axPos val="l"/>
        <c:title>
          <c:tx>
            <c:rich>
              <a:bodyPr rot="0" vert="horz"/>
              <a:lstStyle/>
              <a:p>
                <a:pPr>
                  <a:defRPr>
                    <a:latin typeface="Arial" pitchFamily="34" charset="0"/>
                    <a:cs typeface="Arial" pitchFamily="34" charset="0"/>
                  </a:defRPr>
                </a:pPr>
                <a:r>
                  <a:rPr lang="en-GB">
                    <a:latin typeface="Arial" pitchFamily="34" charset="0"/>
                    <a:cs typeface="Arial" pitchFamily="34" charset="0"/>
                  </a:rPr>
                  <a:t>Prop.</a:t>
                </a:r>
                <a:r>
                  <a:rPr lang="en-GB" baseline="0">
                    <a:latin typeface="Arial" pitchFamily="34" charset="0"/>
                    <a:cs typeface="Arial" pitchFamily="34" charset="0"/>
                  </a:rPr>
                  <a:t> (%) of trips - reason, country</a:t>
                </a:r>
              </a:p>
            </c:rich>
          </c:tx>
          <c:layout>
            <c:manualLayout>
              <c:xMode val="edge"/>
              <c:yMode val="edge"/>
              <c:x val="5.6874205157345006E-3"/>
              <c:y val="1.618002400862683E-2"/>
            </c:manualLayout>
          </c:layout>
          <c:overlay val="0"/>
        </c:title>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523406960"/>
        <c:crosses val="autoZero"/>
        <c:crossBetween val="between"/>
      </c:valAx>
    </c:plotArea>
    <c:legend>
      <c:legendPos val="r"/>
      <c:overlay val="0"/>
      <c:txPr>
        <a:bodyPr/>
        <a:lstStyle/>
        <a:p>
          <a:pPr>
            <a:defRPr sz="1100">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81847036562289E-2"/>
          <c:y val="0.10651477256632497"/>
          <c:w val="0.72661611726003672"/>
          <c:h val="0.79351586070523494"/>
        </c:manualLayout>
      </c:layout>
      <c:lineChart>
        <c:grouping val="standard"/>
        <c:varyColors val="0"/>
        <c:ser>
          <c:idx val="0"/>
          <c:order val="0"/>
          <c:tx>
            <c:strRef>
              <c:f>'Figure 2'!$A$38</c:f>
              <c:strCache>
                <c:ptCount val="1"/>
                <c:pt idx="0">
                  <c:v>Great Britain (GB)</c:v>
                </c:pt>
              </c:strCache>
            </c:strRef>
          </c:tx>
          <c:spPr>
            <a:ln w="28575" cap="rnd">
              <a:solidFill>
                <a:srgbClr val="0070C0"/>
              </a:solidFill>
              <a:prstDash val="sysDot"/>
              <a:round/>
            </a:ln>
            <a:effectLst/>
          </c:spPr>
          <c:marker>
            <c:symbol val="none"/>
          </c:marker>
          <c:cat>
            <c:numRef>
              <c:f>'Figure 2'!$B$37:$G$37</c:f>
              <c:numCache>
                <c:formatCode>General</c:formatCode>
                <c:ptCount val="6"/>
                <c:pt idx="0">
                  <c:v>2013</c:v>
                </c:pt>
                <c:pt idx="1">
                  <c:v>2014</c:v>
                </c:pt>
                <c:pt idx="2">
                  <c:v>2015</c:v>
                </c:pt>
                <c:pt idx="3">
                  <c:v>2016</c:v>
                </c:pt>
                <c:pt idx="4">
                  <c:v>2017</c:v>
                </c:pt>
                <c:pt idx="5">
                  <c:v>2018</c:v>
                </c:pt>
              </c:numCache>
            </c:numRef>
          </c:cat>
          <c:val>
            <c:numRef>
              <c:f>'Figure 2'!$B$38:$G$38</c:f>
              <c:numCache>
                <c:formatCode>_-* #,##0.0_-;\-* #,##0.0_-;_-* "-"??_-;_-@_-</c:formatCode>
                <c:ptCount val="6"/>
                <c:pt idx="0">
                  <c:v>1.1650024802542192</c:v>
                </c:pt>
                <c:pt idx="1">
                  <c:v>1.1746083278934194</c:v>
                </c:pt>
                <c:pt idx="2">
                  <c:v>1.2954185370815134</c:v>
                </c:pt>
                <c:pt idx="3">
                  <c:v>1.3894105400094461</c:v>
                </c:pt>
                <c:pt idx="4">
                  <c:v>1.3979195718932709</c:v>
                </c:pt>
                <c:pt idx="5">
                  <c:v>1.4245825891732051</c:v>
                </c:pt>
              </c:numCache>
            </c:numRef>
          </c:val>
          <c:smooth val="0"/>
        </c:ser>
        <c:ser>
          <c:idx val="1"/>
          <c:order val="1"/>
          <c:tx>
            <c:strRef>
              <c:f>'Figure 2'!$A$39</c:f>
              <c:strCache>
                <c:ptCount val="1"/>
                <c:pt idx="0">
                  <c:v>Outside UK and ROI</c:v>
                </c:pt>
              </c:strCache>
            </c:strRef>
          </c:tx>
          <c:spPr>
            <a:ln w="28575" cap="rnd">
              <a:solidFill>
                <a:schemeClr val="bg1">
                  <a:lumMod val="50000"/>
                </a:schemeClr>
              </a:solidFill>
              <a:prstDash val="sysDot"/>
              <a:round/>
            </a:ln>
            <a:effectLst/>
          </c:spPr>
          <c:marker>
            <c:symbol val="none"/>
          </c:marker>
          <c:cat>
            <c:numRef>
              <c:f>'Figure 2'!$B$37:$G$37</c:f>
              <c:numCache>
                <c:formatCode>General</c:formatCode>
                <c:ptCount val="6"/>
                <c:pt idx="0">
                  <c:v>2013</c:v>
                </c:pt>
                <c:pt idx="1">
                  <c:v>2014</c:v>
                </c:pt>
                <c:pt idx="2">
                  <c:v>2015</c:v>
                </c:pt>
                <c:pt idx="3">
                  <c:v>2016</c:v>
                </c:pt>
                <c:pt idx="4">
                  <c:v>2017</c:v>
                </c:pt>
                <c:pt idx="5">
                  <c:v>2018</c:v>
                </c:pt>
              </c:numCache>
            </c:numRef>
          </c:cat>
          <c:val>
            <c:numRef>
              <c:f>'Figure 2'!$B$39:$G$39</c:f>
              <c:numCache>
                <c:formatCode>_-* #,##0.0_-;\-* #,##0.0_-;_-* "-"??_-;_-@_-</c:formatCode>
                <c:ptCount val="6"/>
                <c:pt idx="0">
                  <c:v>0.5279090970975987</c:v>
                </c:pt>
                <c:pt idx="1">
                  <c:v>0.61415424694110055</c:v>
                </c:pt>
                <c:pt idx="2">
                  <c:v>0.66960033395212737</c:v>
                </c:pt>
                <c:pt idx="3">
                  <c:v>0.74316577420739638</c:v>
                </c:pt>
                <c:pt idx="4">
                  <c:v>0.77758623993157028</c:v>
                </c:pt>
                <c:pt idx="5">
                  <c:v>0.79374376830960203</c:v>
                </c:pt>
              </c:numCache>
            </c:numRef>
          </c:val>
          <c:smooth val="0"/>
        </c:ser>
        <c:ser>
          <c:idx val="2"/>
          <c:order val="2"/>
          <c:tx>
            <c:strRef>
              <c:f>'Figure 2'!$A$40</c:f>
              <c:strCache>
                <c:ptCount val="1"/>
                <c:pt idx="0">
                  <c:v>Republic of Ireland (ROI)*</c:v>
                </c:pt>
              </c:strCache>
            </c:strRef>
          </c:tx>
          <c:spPr>
            <a:ln w="28575" cap="rnd">
              <a:solidFill>
                <a:srgbClr val="00B050"/>
              </a:solidFill>
              <a:prstDash val="sysDot"/>
              <a:round/>
            </a:ln>
            <a:effectLst/>
          </c:spPr>
          <c:marker>
            <c:symbol val="none"/>
          </c:marker>
          <c:cat>
            <c:numRef>
              <c:f>'Figure 2'!$B$37:$G$37</c:f>
              <c:numCache>
                <c:formatCode>General</c:formatCode>
                <c:ptCount val="6"/>
                <c:pt idx="0">
                  <c:v>2013</c:v>
                </c:pt>
                <c:pt idx="1">
                  <c:v>2014</c:v>
                </c:pt>
                <c:pt idx="2">
                  <c:v>2015</c:v>
                </c:pt>
                <c:pt idx="3">
                  <c:v>2016</c:v>
                </c:pt>
                <c:pt idx="4">
                  <c:v>2017</c:v>
                </c:pt>
                <c:pt idx="5">
                  <c:v>2018</c:v>
                </c:pt>
              </c:numCache>
            </c:numRef>
          </c:cat>
          <c:val>
            <c:numRef>
              <c:f>'Figure 2'!$B$40:$G$40</c:f>
              <c:numCache>
                <c:formatCode>_-* #,##0.0_-;\-* #,##0.0_-;_-* "-"??_-;_-@_-</c:formatCode>
                <c:ptCount val="6"/>
                <c:pt idx="0">
                  <c:v>0.39635900000000002</c:v>
                </c:pt>
                <c:pt idx="1">
                  <c:v>0.38975700000000002</c:v>
                </c:pt>
                <c:pt idx="2">
                  <c:v>0.33638299999999999</c:v>
                </c:pt>
                <c:pt idx="3">
                  <c:v>0.45413199999999998</c:v>
                </c:pt>
                <c:pt idx="4">
                  <c:v>0.482381</c:v>
                </c:pt>
                <c:pt idx="5">
                  <c:v>0.59108499999999997</c:v>
                </c:pt>
              </c:numCache>
            </c:numRef>
          </c:val>
          <c:smooth val="0"/>
        </c:ser>
        <c:ser>
          <c:idx val="3"/>
          <c:order val="3"/>
          <c:tx>
            <c:strRef>
              <c:f>'Figure 2'!$A$42</c:f>
              <c:strCache>
                <c:ptCount val="1"/>
                <c:pt idx="0">
                  <c:v>Northern Ireland (NI)</c:v>
                </c:pt>
              </c:strCache>
            </c:strRef>
          </c:tx>
          <c:spPr>
            <a:ln w="28575" cap="rnd">
              <a:solidFill>
                <a:srgbClr val="FF0000"/>
              </a:solidFill>
              <a:round/>
            </a:ln>
            <a:effectLst/>
          </c:spPr>
          <c:marker>
            <c:symbol val="none"/>
          </c:marker>
          <c:cat>
            <c:numRef>
              <c:f>'Figure 2'!$B$37:$G$37</c:f>
              <c:numCache>
                <c:formatCode>General</c:formatCode>
                <c:ptCount val="6"/>
                <c:pt idx="0">
                  <c:v>2013</c:v>
                </c:pt>
                <c:pt idx="1">
                  <c:v>2014</c:v>
                </c:pt>
                <c:pt idx="2">
                  <c:v>2015</c:v>
                </c:pt>
                <c:pt idx="3">
                  <c:v>2016</c:v>
                </c:pt>
                <c:pt idx="4">
                  <c:v>2017</c:v>
                </c:pt>
                <c:pt idx="5">
                  <c:v>2018</c:v>
                </c:pt>
              </c:numCache>
            </c:numRef>
          </c:cat>
          <c:val>
            <c:numRef>
              <c:f>'Figure 2'!$B$42:$G$42</c:f>
              <c:numCache>
                <c:formatCode>_-* #,##0.0_-;\-* #,##0.0_-;_-* "-"??_-;_-@_-</c:formatCode>
                <c:ptCount val="6"/>
                <c:pt idx="0">
                  <c:v>1.9801698462393573</c:v>
                </c:pt>
                <c:pt idx="1">
                  <c:v>2.3346268255137779</c:v>
                </c:pt>
                <c:pt idx="2">
                  <c:v>2.2302161124946362</c:v>
                </c:pt>
                <c:pt idx="3">
                  <c:v>1.9843919999999999</c:v>
                </c:pt>
                <c:pt idx="4">
                  <c:v>2.1934284061793665</c:v>
                </c:pt>
                <c:pt idx="5">
                  <c:v>2.1875170947196345</c:v>
                </c:pt>
              </c:numCache>
            </c:numRef>
          </c:val>
          <c:smooth val="0"/>
        </c:ser>
        <c:ser>
          <c:idx val="4"/>
          <c:order val="4"/>
          <c:tx>
            <c:strRef>
              <c:f>'Figure 2'!$A$41</c:f>
              <c:strCache>
                <c:ptCount val="1"/>
                <c:pt idx="0">
                  <c:v>Total external</c:v>
                </c:pt>
              </c:strCache>
            </c:strRef>
          </c:tx>
          <c:spPr>
            <a:ln w="28575" cap="rnd">
              <a:solidFill>
                <a:schemeClr val="tx1">
                  <a:lumMod val="85000"/>
                  <a:lumOff val="15000"/>
                </a:schemeClr>
              </a:solidFill>
              <a:round/>
            </a:ln>
            <a:effectLst/>
          </c:spPr>
          <c:marker>
            <c:symbol val="none"/>
          </c:marker>
          <c:cat>
            <c:numRef>
              <c:f>'Figure 2'!$B$37:$G$37</c:f>
              <c:numCache>
                <c:formatCode>General</c:formatCode>
                <c:ptCount val="6"/>
                <c:pt idx="0">
                  <c:v>2013</c:v>
                </c:pt>
                <c:pt idx="1">
                  <c:v>2014</c:v>
                </c:pt>
                <c:pt idx="2">
                  <c:v>2015</c:v>
                </c:pt>
                <c:pt idx="3">
                  <c:v>2016</c:v>
                </c:pt>
                <c:pt idx="4">
                  <c:v>2017</c:v>
                </c:pt>
                <c:pt idx="5">
                  <c:v>2018</c:v>
                </c:pt>
              </c:numCache>
            </c:numRef>
          </c:cat>
          <c:val>
            <c:numRef>
              <c:f>'Figure 2'!$B$41:$G$41</c:f>
              <c:numCache>
                <c:formatCode>_-* #,##0.0_-;\-* #,##0.0_-;_-* "-"??_-;_-@_-</c:formatCode>
                <c:ptCount val="6"/>
                <c:pt idx="0">
                  <c:v>2.0892705773518179</c:v>
                </c:pt>
                <c:pt idx="1">
                  <c:v>2.1785195748345201</c:v>
                </c:pt>
                <c:pt idx="2">
                  <c:v>2.301401871033641</c:v>
                </c:pt>
                <c:pt idx="3">
                  <c:v>2.5867083142168426</c:v>
                </c:pt>
                <c:pt idx="4">
                  <c:v>2.6578868118248411</c:v>
                </c:pt>
                <c:pt idx="5">
                  <c:v>2.8094113574828072</c:v>
                </c:pt>
              </c:numCache>
            </c:numRef>
          </c:val>
          <c:smooth val="0"/>
        </c:ser>
        <c:dLbls>
          <c:showLegendKey val="0"/>
          <c:showVal val="0"/>
          <c:showCatName val="0"/>
          <c:showSerName val="0"/>
          <c:showPercent val="0"/>
          <c:showBubbleSize val="0"/>
        </c:dLbls>
        <c:smooth val="0"/>
        <c:axId val="432060992"/>
        <c:axId val="201828536"/>
      </c:lineChart>
      <c:catAx>
        <c:axId val="432060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1828536"/>
        <c:crosses val="autoZero"/>
        <c:auto val="1"/>
        <c:lblAlgn val="ctr"/>
        <c:lblOffset val="100"/>
        <c:noMultiLvlLbl val="0"/>
      </c:catAx>
      <c:valAx>
        <c:axId val="201828536"/>
        <c:scaling>
          <c:orientation val="minMax"/>
        </c:scaling>
        <c:delete val="0"/>
        <c:axPos val="l"/>
        <c:majorGridlines>
          <c:spPr>
            <a:ln w="9525" cap="flat" cmpd="sng" algn="ctr">
              <a:solidFill>
                <a:schemeClr val="tx1">
                  <a:lumMod val="15000"/>
                  <a:lumOff val="85000"/>
                </a:schemeClr>
              </a:solidFill>
              <a:round/>
            </a:ln>
            <a:effectLst/>
          </c:spPr>
        </c:majorGridlines>
        <c:numFmt formatCode="#,##0.0&quot;m&quot;" sourceLinked="0"/>
        <c:majorTickMark val="none"/>
        <c:minorTickMark val="none"/>
        <c:tickLblPos val="nextTo"/>
        <c:spPr>
          <a:noFill/>
          <a:ln w="12700">
            <a:solidFill>
              <a:schemeClr val="bg1">
                <a:lumMod val="85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2060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81847036562289E-2"/>
          <c:y val="0.10651477256632497"/>
          <c:w val="0.7409596094044858"/>
          <c:h val="0.79351586070523494"/>
        </c:manualLayout>
      </c:layout>
      <c:lineChart>
        <c:grouping val="standard"/>
        <c:varyColors val="0"/>
        <c:ser>
          <c:idx val="0"/>
          <c:order val="0"/>
          <c:tx>
            <c:strRef>
              <c:f>'Figure 3'!$A$38</c:f>
              <c:strCache>
                <c:ptCount val="1"/>
                <c:pt idx="0">
                  <c:v>Great Britain (GB)</c:v>
                </c:pt>
              </c:strCache>
            </c:strRef>
          </c:tx>
          <c:spPr>
            <a:ln w="28575" cap="rnd">
              <a:solidFill>
                <a:srgbClr val="0070C0"/>
              </a:solidFill>
              <a:prstDash val="sysDot"/>
              <a:round/>
            </a:ln>
            <a:effectLst/>
          </c:spPr>
          <c:marker>
            <c:symbol val="none"/>
          </c:marker>
          <c:cat>
            <c:numRef>
              <c:f>'Figure 3'!$B$37:$G$37</c:f>
              <c:numCache>
                <c:formatCode>General</c:formatCode>
                <c:ptCount val="6"/>
                <c:pt idx="0">
                  <c:v>2013</c:v>
                </c:pt>
                <c:pt idx="1">
                  <c:v>2014</c:v>
                </c:pt>
                <c:pt idx="2">
                  <c:v>2015</c:v>
                </c:pt>
                <c:pt idx="3">
                  <c:v>2016</c:v>
                </c:pt>
                <c:pt idx="4">
                  <c:v>2017</c:v>
                </c:pt>
                <c:pt idx="5">
                  <c:v>2018</c:v>
                </c:pt>
              </c:numCache>
            </c:numRef>
          </c:cat>
          <c:val>
            <c:numRef>
              <c:f>'Figure 3'!$B$38:$G$38</c:f>
              <c:numCache>
                <c:formatCode>_-* #,##0_-;\-* #,##0_-;_-* "-"??_-;_-@_-</c:formatCode>
                <c:ptCount val="6"/>
                <c:pt idx="0">
                  <c:v>273.36172369608795</c:v>
                </c:pt>
                <c:pt idx="1">
                  <c:v>257.19597073851457</c:v>
                </c:pt>
                <c:pt idx="2">
                  <c:v>274.33334361887637</c:v>
                </c:pt>
                <c:pt idx="3">
                  <c:v>315.70106110996142</c:v>
                </c:pt>
                <c:pt idx="4">
                  <c:v>318.57468851370209</c:v>
                </c:pt>
                <c:pt idx="5">
                  <c:v>327.26552219667815</c:v>
                </c:pt>
              </c:numCache>
            </c:numRef>
          </c:val>
          <c:smooth val="0"/>
        </c:ser>
        <c:ser>
          <c:idx val="1"/>
          <c:order val="1"/>
          <c:tx>
            <c:strRef>
              <c:f>'Figure 3'!$A$39</c:f>
              <c:strCache>
                <c:ptCount val="1"/>
                <c:pt idx="0">
                  <c:v>Outside UK and ROI</c:v>
                </c:pt>
              </c:strCache>
            </c:strRef>
          </c:tx>
          <c:spPr>
            <a:ln w="28575" cap="rnd">
              <a:solidFill>
                <a:schemeClr val="bg1">
                  <a:lumMod val="50000"/>
                </a:schemeClr>
              </a:solidFill>
              <a:prstDash val="sysDot"/>
              <a:round/>
            </a:ln>
            <a:effectLst/>
          </c:spPr>
          <c:marker>
            <c:symbol val="none"/>
          </c:marker>
          <c:cat>
            <c:numRef>
              <c:f>'Figure 3'!$B$37:$G$37</c:f>
              <c:numCache>
                <c:formatCode>General</c:formatCode>
                <c:ptCount val="6"/>
                <c:pt idx="0">
                  <c:v>2013</c:v>
                </c:pt>
                <c:pt idx="1">
                  <c:v>2014</c:v>
                </c:pt>
                <c:pt idx="2">
                  <c:v>2015</c:v>
                </c:pt>
                <c:pt idx="3">
                  <c:v>2016</c:v>
                </c:pt>
                <c:pt idx="4">
                  <c:v>2017</c:v>
                </c:pt>
                <c:pt idx="5">
                  <c:v>2018</c:v>
                </c:pt>
              </c:numCache>
            </c:numRef>
          </c:cat>
          <c:val>
            <c:numRef>
              <c:f>'Figure 3'!$B$39:$G$39</c:f>
              <c:numCache>
                <c:formatCode>_-* #,##0_-;\-* #,##0_-;_-* "-"??_-;_-@_-</c:formatCode>
                <c:ptCount val="6"/>
                <c:pt idx="0">
                  <c:v>200.38381332788146</c:v>
                </c:pt>
                <c:pt idx="1">
                  <c:v>188.84648081067803</c:v>
                </c:pt>
                <c:pt idx="2">
                  <c:v>209.45356027919829</c:v>
                </c:pt>
                <c:pt idx="3">
                  <c:v>227.59022596474034</c:v>
                </c:pt>
                <c:pt idx="4">
                  <c:v>247.88653517509042</c:v>
                </c:pt>
                <c:pt idx="5">
                  <c:v>233.28949395973424</c:v>
                </c:pt>
              </c:numCache>
            </c:numRef>
          </c:val>
          <c:smooth val="0"/>
        </c:ser>
        <c:ser>
          <c:idx val="2"/>
          <c:order val="2"/>
          <c:tx>
            <c:strRef>
              <c:f>'Figure 3'!$A$40</c:f>
              <c:strCache>
                <c:ptCount val="1"/>
                <c:pt idx="0">
                  <c:v>Republic of Ireland (ROI)</c:v>
                </c:pt>
              </c:strCache>
            </c:strRef>
          </c:tx>
          <c:spPr>
            <a:ln w="28575" cap="rnd">
              <a:solidFill>
                <a:srgbClr val="00B050"/>
              </a:solidFill>
              <a:prstDash val="sysDot"/>
              <a:round/>
            </a:ln>
            <a:effectLst/>
          </c:spPr>
          <c:marker>
            <c:symbol val="none"/>
          </c:marker>
          <c:cat>
            <c:numRef>
              <c:f>'Figure 3'!$B$37:$G$37</c:f>
              <c:numCache>
                <c:formatCode>General</c:formatCode>
                <c:ptCount val="6"/>
                <c:pt idx="0">
                  <c:v>2013</c:v>
                </c:pt>
                <c:pt idx="1">
                  <c:v>2014</c:v>
                </c:pt>
                <c:pt idx="2">
                  <c:v>2015</c:v>
                </c:pt>
                <c:pt idx="3">
                  <c:v>2016</c:v>
                </c:pt>
                <c:pt idx="4">
                  <c:v>2017</c:v>
                </c:pt>
                <c:pt idx="5">
                  <c:v>2018</c:v>
                </c:pt>
              </c:numCache>
            </c:numRef>
          </c:cat>
          <c:val>
            <c:numRef>
              <c:f>'Figure 3'!$B$40:$G$40</c:f>
              <c:numCache>
                <c:formatCode>_-* #,##0_-;\-* #,##0_-;_-* "-"??_-;_-@_-</c:formatCode>
                <c:ptCount val="6"/>
                <c:pt idx="0">
                  <c:v>49.897161584148009</c:v>
                </c:pt>
                <c:pt idx="1">
                  <c:v>61.24904686</c:v>
                </c:pt>
                <c:pt idx="2">
                  <c:v>60.925191833333336</c:v>
                </c:pt>
                <c:pt idx="3">
                  <c:v>69.91214337000001</c:v>
                </c:pt>
                <c:pt idx="4">
                  <c:v>90.164909099999988</c:v>
                </c:pt>
                <c:pt idx="5">
                  <c:v>108.31916999999999</c:v>
                </c:pt>
              </c:numCache>
            </c:numRef>
          </c:val>
          <c:smooth val="0"/>
        </c:ser>
        <c:ser>
          <c:idx val="3"/>
          <c:order val="3"/>
          <c:tx>
            <c:strRef>
              <c:f>'Figure 3'!$A$42</c:f>
              <c:strCache>
                <c:ptCount val="1"/>
                <c:pt idx="0">
                  <c:v>Northern Ireland (NI)</c:v>
                </c:pt>
              </c:strCache>
            </c:strRef>
          </c:tx>
          <c:spPr>
            <a:ln w="28575" cap="rnd">
              <a:solidFill>
                <a:srgbClr val="FF0000"/>
              </a:solidFill>
              <a:round/>
            </a:ln>
            <a:effectLst/>
          </c:spPr>
          <c:marker>
            <c:symbol val="none"/>
          </c:marker>
          <c:cat>
            <c:numRef>
              <c:f>'Figure 3'!$B$37:$G$37</c:f>
              <c:numCache>
                <c:formatCode>General</c:formatCode>
                <c:ptCount val="6"/>
                <c:pt idx="0">
                  <c:v>2013</c:v>
                </c:pt>
                <c:pt idx="1">
                  <c:v>2014</c:v>
                </c:pt>
                <c:pt idx="2">
                  <c:v>2015</c:v>
                </c:pt>
                <c:pt idx="3">
                  <c:v>2016</c:v>
                </c:pt>
                <c:pt idx="4">
                  <c:v>2017</c:v>
                </c:pt>
                <c:pt idx="5">
                  <c:v>2018</c:v>
                </c:pt>
              </c:numCache>
            </c:numRef>
          </c:cat>
          <c:val>
            <c:numRef>
              <c:f>'Figure 3'!$B$42:$G$42</c:f>
              <c:numCache>
                <c:formatCode>_-* #,##0_-;\-* #,##0_-;_-* "-"??_-;_-@_-</c:formatCode>
                <c:ptCount val="6"/>
                <c:pt idx="0">
                  <c:v>191.5482351451864</c:v>
                </c:pt>
                <c:pt idx="1">
                  <c:v>237.61079732169731</c:v>
                </c:pt>
                <c:pt idx="2">
                  <c:v>219.35417622427354</c:v>
                </c:pt>
                <c:pt idx="3">
                  <c:v>237.15471400000001</c:v>
                </c:pt>
                <c:pt idx="4">
                  <c:v>269.50307065109081</c:v>
                </c:pt>
                <c:pt idx="5">
                  <c:v>299.37810529387588</c:v>
                </c:pt>
              </c:numCache>
            </c:numRef>
          </c:val>
          <c:smooth val="0"/>
        </c:ser>
        <c:ser>
          <c:idx val="4"/>
          <c:order val="4"/>
          <c:tx>
            <c:strRef>
              <c:f>'Figure 3'!$A$41</c:f>
              <c:strCache>
                <c:ptCount val="1"/>
                <c:pt idx="0">
                  <c:v>Total external</c:v>
                </c:pt>
              </c:strCache>
            </c:strRef>
          </c:tx>
          <c:spPr>
            <a:ln w="28575" cap="rnd">
              <a:solidFill>
                <a:schemeClr val="tx1">
                  <a:lumMod val="85000"/>
                  <a:lumOff val="15000"/>
                </a:schemeClr>
              </a:solidFill>
              <a:round/>
            </a:ln>
            <a:effectLst/>
          </c:spPr>
          <c:marker>
            <c:symbol val="none"/>
          </c:marker>
          <c:cat>
            <c:numRef>
              <c:f>'Figure 3'!$B$37:$G$37</c:f>
              <c:numCache>
                <c:formatCode>General</c:formatCode>
                <c:ptCount val="6"/>
                <c:pt idx="0">
                  <c:v>2013</c:v>
                </c:pt>
                <c:pt idx="1">
                  <c:v>2014</c:v>
                </c:pt>
                <c:pt idx="2">
                  <c:v>2015</c:v>
                </c:pt>
                <c:pt idx="3">
                  <c:v>2016</c:v>
                </c:pt>
                <c:pt idx="4">
                  <c:v>2017</c:v>
                </c:pt>
                <c:pt idx="5">
                  <c:v>2018</c:v>
                </c:pt>
              </c:numCache>
            </c:numRef>
          </c:cat>
          <c:val>
            <c:numRef>
              <c:f>'Figure 3'!$B$41:$G$41</c:f>
              <c:numCache>
                <c:formatCode>_-* #,##0_-;\-* #,##0_-;_-* "-"??_-;_-@_-</c:formatCode>
                <c:ptCount val="6"/>
                <c:pt idx="0">
                  <c:v>523.64269860811737</c:v>
                </c:pt>
                <c:pt idx="1">
                  <c:v>507.29149840919263</c:v>
                </c:pt>
                <c:pt idx="2">
                  <c:v>544.712095731408</c:v>
                </c:pt>
                <c:pt idx="3">
                  <c:v>613.20343044470178</c:v>
                </c:pt>
                <c:pt idx="4">
                  <c:v>656.62613278879257</c:v>
                </c:pt>
                <c:pt idx="5">
                  <c:v>668.87418615641241</c:v>
                </c:pt>
              </c:numCache>
            </c:numRef>
          </c:val>
          <c:smooth val="0"/>
        </c:ser>
        <c:dLbls>
          <c:showLegendKey val="0"/>
          <c:showVal val="0"/>
          <c:showCatName val="0"/>
          <c:showSerName val="0"/>
          <c:showPercent val="0"/>
          <c:showBubbleSize val="0"/>
        </c:dLbls>
        <c:smooth val="0"/>
        <c:axId val="523404608"/>
        <c:axId val="523410488"/>
      </c:lineChart>
      <c:catAx>
        <c:axId val="5234046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410488"/>
        <c:crosses val="autoZero"/>
        <c:auto val="1"/>
        <c:lblAlgn val="ctr"/>
        <c:lblOffset val="100"/>
        <c:noMultiLvlLbl val="0"/>
      </c:catAx>
      <c:valAx>
        <c:axId val="523410488"/>
        <c:scaling>
          <c:orientation val="minMax"/>
        </c:scaling>
        <c:delete val="0"/>
        <c:axPos val="l"/>
        <c:numFmt formatCode="&quot;£&quot;#,##0&quot;m&quot;" sourceLinked="0"/>
        <c:majorTickMark val="none"/>
        <c:minorTickMark val="none"/>
        <c:tickLblPos val="nextTo"/>
        <c:spPr>
          <a:noFill/>
          <a:ln w="12700">
            <a:solidFill>
              <a:schemeClr val="bg1">
                <a:lumMod val="85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404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18530703103275"/>
          <c:y val="2.4637678859055018E-2"/>
          <c:w val="0.66560904351487693"/>
          <c:h val="0.92225304430531885"/>
        </c:manualLayout>
      </c:layout>
      <c:barChart>
        <c:barDir val="bar"/>
        <c:grouping val="clustered"/>
        <c:varyColors val="0"/>
        <c:ser>
          <c:idx val="0"/>
          <c:order val="0"/>
          <c:invertIfNegative val="0"/>
          <c:dPt>
            <c:idx val="0"/>
            <c:invertIfNegative val="0"/>
            <c:bubble3D val="0"/>
            <c:spPr>
              <a:solidFill>
                <a:schemeClr val="accent2">
                  <a:lumMod val="75000"/>
                </a:schemeClr>
              </a:solidFill>
            </c:spPr>
          </c:dPt>
          <c:dPt>
            <c:idx val="1"/>
            <c:invertIfNegative val="0"/>
            <c:bubble3D val="0"/>
            <c:spPr>
              <a:solidFill>
                <a:srgbClr val="92D050"/>
              </a:solidFill>
            </c:spPr>
          </c:dPt>
          <c:dPt>
            <c:idx val="2"/>
            <c:invertIfNegative val="0"/>
            <c:bubble3D val="0"/>
            <c:spPr>
              <a:solidFill>
                <a:schemeClr val="accent5">
                  <a:lumMod val="75000"/>
                </a:schemeClr>
              </a:solidFill>
            </c:spPr>
          </c:dPt>
          <c:dPt>
            <c:idx val="3"/>
            <c:invertIfNegative val="0"/>
            <c:bubble3D val="0"/>
            <c:spPr>
              <a:solidFill>
                <a:schemeClr val="accent4">
                  <a:lumMod val="75000"/>
                </a:schemeClr>
              </a:solidFill>
            </c:spPr>
          </c:dPt>
          <c:cat>
            <c:strRef>
              <c:f>'Figure 4'!$C$11:$C$14</c:f>
              <c:strCache>
                <c:ptCount val="4"/>
                <c:pt idx="0">
                  <c:v>Great Britain (+27k)</c:v>
                </c:pt>
                <c:pt idx="1">
                  <c:v>Republic of Ireland (+109k)</c:v>
                </c:pt>
                <c:pt idx="2">
                  <c:v>Outside GB and Ireland (+16k)</c:v>
                </c:pt>
                <c:pt idx="3">
                  <c:v>Northern Ireland (-6k)</c:v>
                </c:pt>
              </c:strCache>
            </c:strRef>
          </c:cat>
          <c:val>
            <c:numRef>
              <c:f>'Figure 4'!$D$11:$D$14</c:f>
              <c:numCache>
                <c:formatCode>0</c:formatCode>
                <c:ptCount val="4"/>
                <c:pt idx="0">
                  <c:v>26.663017279934373</c:v>
                </c:pt>
                <c:pt idx="1">
                  <c:v>108.70399999999999</c:v>
                </c:pt>
                <c:pt idx="2">
                  <c:v>16.157528378031799</c:v>
                </c:pt>
                <c:pt idx="3">
                  <c:v>-5.911311459732242</c:v>
                </c:pt>
              </c:numCache>
            </c:numRef>
          </c:val>
        </c:ser>
        <c:dLbls>
          <c:showLegendKey val="0"/>
          <c:showVal val="0"/>
          <c:showCatName val="0"/>
          <c:showSerName val="0"/>
          <c:showPercent val="0"/>
          <c:showBubbleSize val="0"/>
        </c:dLbls>
        <c:gapWidth val="150"/>
        <c:axId val="523410096"/>
        <c:axId val="523405392"/>
      </c:barChart>
      <c:catAx>
        <c:axId val="523410096"/>
        <c:scaling>
          <c:orientation val="minMax"/>
        </c:scaling>
        <c:delete val="1"/>
        <c:axPos val="l"/>
        <c:numFmt formatCode="General" sourceLinked="0"/>
        <c:majorTickMark val="out"/>
        <c:minorTickMark val="none"/>
        <c:tickLblPos val="nextTo"/>
        <c:crossAx val="523405392"/>
        <c:crosses val="autoZero"/>
        <c:auto val="1"/>
        <c:lblAlgn val="ctr"/>
        <c:lblOffset val="100"/>
        <c:noMultiLvlLbl val="0"/>
      </c:catAx>
      <c:valAx>
        <c:axId val="523405392"/>
        <c:scaling>
          <c:orientation val="minMax"/>
        </c:scaling>
        <c:delete val="0"/>
        <c:axPos val="b"/>
        <c:majorGridlines>
          <c:spPr>
            <a:ln>
              <a:solidFill>
                <a:schemeClr val="bg1"/>
              </a:solidFill>
            </a:ln>
          </c:spPr>
        </c:majorGridlines>
        <c:numFmt formatCode="0" sourceLinked="1"/>
        <c:majorTickMark val="out"/>
        <c:minorTickMark val="none"/>
        <c:tickLblPos val="nextTo"/>
        <c:txPr>
          <a:bodyPr/>
          <a:lstStyle/>
          <a:p>
            <a:pPr>
              <a:defRPr sz="1800"/>
            </a:pPr>
            <a:endParaRPr lang="en-US"/>
          </a:p>
        </c:txPr>
        <c:crossAx val="523410096"/>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051E-2"/>
          <c:w val="0.95246303744406069"/>
          <c:h val="0.87665185067947415"/>
        </c:manualLayout>
      </c:layout>
      <c:lineChart>
        <c:grouping val="standard"/>
        <c:varyColors val="0"/>
        <c:ser>
          <c:idx val="0"/>
          <c:order val="0"/>
          <c:tx>
            <c:strRef>
              <c:f>'Figure 5'!$AK$4</c:f>
              <c:strCache>
                <c:ptCount val="1"/>
                <c:pt idx="0">
                  <c:v>External Overnight Trips</c:v>
                </c:pt>
              </c:strCache>
            </c:strRef>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chemeClr val="accent1"/>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bubble3D val="0"/>
          </c:dPt>
          <c:dPt>
            <c:idx val="58"/>
            <c:bubble3D val="0"/>
          </c:dPt>
          <c:dPt>
            <c:idx val="59"/>
            <c:marker>
              <c:symbol val="square"/>
              <c:size val="10"/>
              <c:spPr>
                <a:solidFill>
                  <a:srgbClr val="0070C0"/>
                </a:solidFill>
                <a:ln>
                  <a:solidFill>
                    <a:schemeClr val="tx1"/>
                  </a:solidFill>
                </a:ln>
              </c:spPr>
            </c:marker>
            <c:bubble3D val="0"/>
          </c:dPt>
          <c:cat>
            <c:numRef>
              <c:f>'Figure 5'!$AJ$5:$AJ$64</c:f>
              <c:numCache>
                <c:formatCode>General</c:formatCode>
                <c:ptCount val="60"/>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numCache>
            </c:numRef>
          </c:cat>
          <c:val>
            <c:numRef>
              <c:f>'Figure 5'!$AK$5:$AK$64</c:f>
              <c:numCache>
                <c:formatCode>General</c:formatCode>
                <c:ptCount val="60"/>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formatCode="0">
                  <c:v>2586708.3142168829</c:v>
                </c:pt>
                <c:pt idx="58">
                  <c:v>2657887</c:v>
                </c:pt>
                <c:pt idx="59" formatCode="0">
                  <c:v>2809411.3574828068</c:v>
                </c:pt>
              </c:numCache>
            </c:numRef>
          </c:val>
          <c:smooth val="0"/>
        </c:ser>
        <c:ser>
          <c:idx val="1"/>
          <c:order val="1"/>
          <c:tx>
            <c:strRef>
              <c:f>'Figure 5'!$AL$4</c:f>
              <c:strCache>
                <c:ptCount val="1"/>
              </c:strCache>
            </c:strRef>
          </c:tx>
          <c:spPr>
            <a:ln>
              <a:solidFill>
                <a:schemeClr val="bg1">
                  <a:lumMod val="85000"/>
                </a:schemeClr>
              </a:solidFill>
            </a:ln>
          </c:spPr>
          <c:marker>
            <c:symbol val="none"/>
          </c:marker>
          <c:cat>
            <c:numRef>
              <c:f>'Figure 5'!$AJ$5:$AJ$64</c:f>
              <c:numCache>
                <c:formatCode>General</c:formatCode>
                <c:ptCount val="60"/>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numCache>
            </c:numRef>
          </c:cat>
          <c:val>
            <c:numRef>
              <c:f>'Figure 5'!$AL$5:$AL$64</c:f>
              <c:numCache>
                <c:formatCode>General</c:formatCode>
                <c:ptCount val="60"/>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pt idx="58">
                  <c:v>2175506</c:v>
                </c:pt>
                <c:pt idx="59" formatCode="0">
                  <c:v>2218326.3574828068</c:v>
                </c:pt>
              </c:numCache>
            </c:numRef>
          </c:val>
          <c:smooth val="0"/>
        </c:ser>
        <c:dLbls>
          <c:showLegendKey val="0"/>
          <c:showVal val="0"/>
          <c:showCatName val="0"/>
          <c:showSerName val="0"/>
          <c:showPercent val="0"/>
          <c:showBubbleSize val="0"/>
        </c:dLbls>
        <c:smooth val="0"/>
        <c:axId val="523405784"/>
        <c:axId val="523409312"/>
      </c:lineChart>
      <c:catAx>
        <c:axId val="523405784"/>
        <c:scaling>
          <c:orientation val="minMax"/>
        </c:scaling>
        <c:delete val="0"/>
        <c:axPos val="b"/>
        <c:numFmt formatCode="General" sourceLinked="1"/>
        <c:majorTickMark val="out"/>
        <c:minorTickMark val="none"/>
        <c:tickLblPos val="nextTo"/>
        <c:crossAx val="523409312"/>
        <c:crosses val="autoZero"/>
        <c:auto val="1"/>
        <c:lblAlgn val="ctr"/>
        <c:lblOffset val="100"/>
        <c:noMultiLvlLbl val="0"/>
      </c:catAx>
      <c:valAx>
        <c:axId val="523409312"/>
        <c:scaling>
          <c:orientation val="minMax"/>
        </c:scaling>
        <c:delete val="0"/>
        <c:axPos val="l"/>
        <c:numFmt formatCode="General" sourceLinked="1"/>
        <c:majorTickMark val="out"/>
        <c:minorTickMark val="none"/>
        <c:tickLblPos val="nextTo"/>
        <c:crossAx val="523405784"/>
        <c:crosses val="autoZero"/>
        <c:crossBetween val="between"/>
        <c:dispUnits>
          <c:builtInUnit val="millions"/>
          <c:dispUnitsLbl>
            <c:layout>
              <c:manualLayout>
                <c:xMode val="edge"/>
                <c:yMode val="edge"/>
                <c:x val="4.895436457539583E-3"/>
                <c:y val="3.2100674915635551E-3"/>
              </c:manualLayout>
            </c:layout>
            <c:tx>
              <c:rich>
                <a:bodyPr rot="0" vert="horz"/>
                <a:lstStyle/>
                <a:p>
                  <a:pPr>
                    <a:defRPr/>
                  </a:pPr>
                  <a:r>
                    <a:rPr lang="en-GB"/>
                    <a:t>Overnight Trips (Millions)</a:t>
                  </a:r>
                </a:p>
              </c:rich>
            </c:tx>
          </c:dispUnitsLbl>
        </c:dispUnits>
      </c:valAx>
    </c:plotArea>
    <c:plotVisOnly val="1"/>
    <c:dispBlanksAs val="gap"/>
    <c:showDLblsOverMax val="0"/>
  </c:chart>
  <c:spPr>
    <a:solidFill>
      <a:sysClr val="window" lastClr="FFFFFF"/>
    </a:solid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93575803024624"/>
          <c:y val="3.5245109935175802E-2"/>
          <c:w val="0.64471616047993996"/>
          <c:h val="0.95851588348949002"/>
        </c:manualLayout>
      </c:layout>
      <c:doughnutChart>
        <c:varyColors val="1"/>
        <c:ser>
          <c:idx val="0"/>
          <c:order val="0"/>
          <c:tx>
            <c:strRef>
              <c:f>'Figure 6'!$B$5</c:f>
              <c:strCache>
                <c:ptCount val="1"/>
                <c:pt idx="0">
                  <c:v>January - December 2017</c:v>
                </c:pt>
              </c:strCache>
            </c:strRef>
          </c:tx>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spPr>
              <a:solidFill>
                <a:srgbClr val="00B050"/>
              </a:solidFill>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6'!$A$6:$A$9</c:f>
              <c:strCache>
                <c:ptCount val="4"/>
                <c:pt idx="0">
                  <c:v>Holiday</c:v>
                </c:pt>
                <c:pt idx="1">
                  <c:v>Visiting friends/ relatives</c:v>
                </c:pt>
                <c:pt idx="2">
                  <c:v>Business</c:v>
                </c:pt>
                <c:pt idx="3">
                  <c:v>Other</c:v>
                </c:pt>
              </c:strCache>
            </c:strRef>
          </c:cat>
          <c:val>
            <c:numRef>
              <c:f>'Figure 6'!$B$6:$B$9</c:f>
              <c:numCache>
                <c:formatCode>#,##0</c:formatCode>
                <c:ptCount val="4"/>
                <c:pt idx="0">
                  <c:v>2369535.9713094328</c:v>
                </c:pt>
                <c:pt idx="1">
                  <c:v>1977838.4321604511</c:v>
                </c:pt>
                <c:pt idx="2">
                  <c:v>469516.60573749966</c:v>
                </c:pt>
                <c:pt idx="3">
                  <c:v>180037.44299505767</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422" l="0.70000000000000062" r="0.70000000000000062" t="0.750000000000004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593816436336156E-2"/>
          <c:y val="8.7536372510002083E-2"/>
          <c:w val="0.82624671916010506"/>
          <c:h val="0.81709394080175257"/>
        </c:manualLayout>
      </c:layout>
      <c:lineChart>
        <c:grouping val="standard"/>
        <c:varyColors val="0"/>
        <c:ser>
          <c:idx val="0"/>
          <c:order val="0"/>
          <c:marker>
            <c:symbol val="none"/>
          </c:marker>
          <c:cat>
            <c:strRef>
              <c:f>'Figure 7'!$BT$18:$BU$89</c:f>
              <c:strCache>
                <c:ptCount val="67"/>
                <c:pt idx="6">
                  <c:v>2013</c:v>
                </c:pt>
                <c:pt idx="18">
                  <c:v>2014</c:v>
                </c:pt>
                <c:pt idx="30">
                  <c:v>2015</c:v>
                </c:pt>
                <c:pt idx="42">
                  <c:v>2016</c:v>
                </c:pt>
                <c:pt idx="54">
                  <c:v>2017</c:v>
                </c:pt>
                <c:pt idx="66">
                  <c:v>2018</c:v>
                </c:pt>
              </c:strCache>
            </c:strRef>
          </c:cat>
          <c:val>
            <c:numRef>
              <c:f>'Figure 7'!$BV$18:$BV$89</c:f>
              <c:numCache>
                <c:formatCode>0.00</c:formatCode>
                <c:ptCount val="72"/>
                <c:pt idx="0">
                  <c:v>1.7739882357403334</c:v>
                </c:pt>
                <c:pt idx="1">
                  <c:v>1.7736324564814259</c:v>
                </c:pt>
                <c:pt idx="2">
                  <c:v>1.7695882248074581</c:v>
                </c:pt>
                <c:pt idx="3">
                  <c:v>1.753853680233614</c:v>
                </c:pt>
                <c:pt idx="4">
                  <c:v>1.7559799169972361</c:v>
                </c:pt>
                <c:pt idx="5">
                  <c:v>1.7589501145120929</c:v>
                </c:pt>
                <c:pt idx="6">
                  <c:v>1.758228505014942</c:v>
                </c:pt>
                <c:pt idx="7">
                  <c:v>1.7641321278050894</c:v>
                </c:pt>
                <c:pt idx="8">
                  <c:v>1.7686728274078776</c:v>
                </c:pt>
                <c:pt idx="9">
                  <c:v>1.7853952221241971</c:v>
                </c:pt>
                <c:pt idx="10">
                  <c:v>1.7976143376071294</c:v>
                </c:pt>
                <c:pt idx="11">
                  <c:v>1.7967033166074073</c:v>
                </c:pt>
                <c:pt idx="12">
                  <c:v>1.8103835928408749</c:v>
                </c:pt>
                <c:pt idx="13">
                  <c:v>1.8237006222052141</c:v>
                </c:pt>
                <c:pt idx="14">
                  <c:v>1.8313353839794546</c:v>
                </c:pt>
                <c:pt idx="15">
                  <c:v>1.8519769113214395</c:v>
                </c:pt>
                <c:pt idx="16">
                  <c:v>1.863213522553032</c:v>
                </c:pt>
                <c:pt idx="17">
                  <c:v>1.857225461166248</c:v>
                </c:pt>
                <c:pt idx="18">
                  <c:v>1.8558298125446884</c:v>
                </c:pt>
                <c:pt idx="19">
                  <c:v>1.8572291466580109</c:v>
                </c:pt>
                <c:pt idx="20">
                  <c:v>1.854028286261221</c:v>
                </c:pt>
                <c:pt idx="21">
                  <c:v>1.8451551883477257</c:v>
                </c:pt>
                <c:pt idx="22">
                  <c:v>1.8505503604746534</c:v>
                </c:pt>
                <c:pt idx="23">
                  <c:v>1.8495214216717299</c:v>
                </c:pt>
                <c:pt idx="24">
                  <c:v>1.8514023551132506</c:v>
                </c:pt>
                <c:pt idx="25">
                  <c:v>1.8530624272391261</c:v>
                </c:pt>
                <c:pt idx="26">
                  <c:v>1.8751956301086747</c:v>
                </c:pt>
                <c:pt idx="27">
                  <c:v>1.8829485030404771</c:v>
                </c:pt>
                <c:pt idx="28">
                  <c:v>1.8938560775225306</c:v>
                </c:pt>
                <c:pt idx="29">
                  <c:v>1.9076463557784595</c:v>
                </c:pt>
                <c:pt idx="30">
                  <c:v>1.9081244800053327</c:v>
                </c:pt>
                <c:pt idx="31">
                  <c:v>1.9063213964124766</c:v>
                </c:pt>
                <c:pt idx="32">
                  <c:v>1.9079291659618034</c:v>
                </c:pt>
                <c:pt idx="33">
                  <c:v>1.9070015762997694</c:v>
                </c:pt>
                <c:pt idx="34">
                  <c:v>1.8914473182142144</c:v>
                </c:pt>
                <c:pt idx="35">
                  <c:v>1.8978763195426711</c:v>
                </c:pt>
                <c:pt idx="36">
                  <c:v>1.8804030685369317</c:v>
                </c:pt>
                <c:pt idx="37">
                  <c:v>1.879771915964352</c:v>
                </c:pt>
                <c:pt idx="38">
                  <c:v>1.8734112333054063</c:v>
                </c:pt>
                <c:pt idx="39">
                  <c:v>1.8695764094018521</c:v>
                </c:pt>
                <c:pt idx="40">
                  <c:v>1.8662264720209198</c:v>
                </c:pt>
                <c:pt idx="41">
                  <c:v>1.8736769647953966</c:v>
                </c:pt>
                <c:pt idx="42">
                  <c:v>1.9030111811197885</c:v>
                </c:pt>
                <c:pt idx="43">
                  <c:v>1.9224311725288605</c:v>
                </c:pt>
                <c:pt idx="44">
                  <c:v>1.9443775885761529</c:v>
                </c:pt>
                <c:pt idx="45">
                  <c:v>1.9662254702924495</c:v>
                </c:pt>
                <c:pt idx="46">
                  <c:v>1.9923178115490316</c:v>
                </c:pt>
                <c:pt idx="47">
                  <c:v>2.01602439009101</c:v>
                </c:pt>
                <c:pt idx="48">
                  <c:v>2.0562653827732937</c:v>
                </c:pt>
                <c:pt idx="49">
                  <c:v>2.064661223217692</c:v>
                </c:pt>
                <c:pt idx="50">
                  <c:v>2.0716778162868996</c:v>
                </c:pt>
                <c:pt idx="51">
                  <c:v>2.0793497005975268</c:v>
                </c:pt>
                <c:pt idx="52">
                  <c:v>2.0846928665591071</c:v>
                </c:pt>
                <c:pt idx="53">
                  <c:v>2.0925888883795021</c:v>
                </c:pt>
                <c:pt idx="54">
                  <c:v>2.087625980334908</c:v>
                </c:pt>
                <c:pt idx="55">
                  <c:v>2.0904566564944025</c:v>
                </c:pt>
                <c:pt idx="56">
                  <c:v>2.0914959337478929</c:v>
                </c:pt>
                <c:pt idx="57">
                  <c:v>2.1000270173590834</c:v>
                </c:pt>
                <c:pt idx="58">
                  <c:v>2.1051292253709297</c:v>
                </c:pt>
                <c:pt idx="59">
                  <c:v>2.1051936179806225</c:v>
                </c:pt>
                <c:pt idx="60">
                  <c:v>2.11</c:v>
                </c:pt>
                <c:pt idx="61">
                  <c:v>2.11</c:v>
                </c:pt>
                <c:pt idx="62">
                  <c:v>2.13</c:v>
                </c:pt>
                <c:pt idx="63">
                  <c:v>2.13</c:v>
                </c:pt>
                <c:pt idx="64">
                  <c:v>2.15</c:v>
                </c:pt>
                <c:pt idx="65">
                  <c:v>2.16</c:v>
                </c:pt>
                <c:pt idx="66">
                  <c:v>2.16</c:v>
                </c:pt>
                <c:pt idx="67">
                  <c:v>2.17</c:v>
                </c:pt>
                <c:pt idx="68">
                  <c:v>2.1800000000000002</c:v>
                </c:pt>
                <c:pt idx="69">
                  <c:v>2.19</c:v>
                </c:pt>
                <c:pt idx="70">
                  <c:v>2.2000000000000002</c:v>
                </c:pt>
                <c:pt idx="71">
                  <c:v>2.21</c:v>
                </c:pt>
              </c:numCache>
            </c:numRef>
          </c:val>
          <c:smooth val="0"/>
        </c:ser>
        <c:dLbls>
          <c:showLegendKey val="0"/>
          <c:showVal val="0"/>
          <c:showCatName val="0"/>
          <c:showSerName val="0"/>
          <c:showPercent val="0"/>
          <c:showBubbleSize val="0"/>
        </c:dLbls>
        <c:smooth val="0"/>
        <c:axId val="523408528"/>
        <c:axId val="523409704"/>
      </c:lineChart>
      <c:catAx>
        <c:axId val="523408528"/>
        <c:scaling>
          <c:orientation val="minMax"/>
        </c:scaling>
        <c:delete val="0"/>
        <c:axPos val="b"/>
        <c:majorGridlines>
          <c:spPr>
            <a:ln>
              <a:prstDash val="dash"/>
            </a:ln>
          </c:spPr>
        </c:majorGridlines>
        <c:numFmt formatCode="General" sourceLinked="1"/>
        <c:majorTickMark val="none"/>
        <c:minorTickMark val="none"/>
        <c:tickLblPos val="nextTo"/>
        <c:spPr>
          <a:noFill/>
          <a:ln w="15875">
            <a:solidFill>
              <a:sysClr val="window" lastClr="FFFFFF">
                <a:lumMod val="50000"/>
              </a:sysClr>
            </a:solidFill>
          </a:ln>
        </c:spPr>
        <c:txPr>
          <a:bodyPr rot="0"/>
          <a:lstStyle/>
          <a:p>
            <a:pPr>
              <a:defRPr sz="1800"/>
            </a:pPr>
            <a:endParaRPr lang="en-US"/>
          </a:p>
        </c:txPr>
        <c:crossAx val="523409704"/>
        <c:crosses val="autoZero"/>
        <c:auto val="1"/>
        <c:lblAlgn val="ctr"/>
        <c:lblOffset val="100"/>
        <c:tickMarkSkip val="12"/>
        <c:noMultiLvlLbl val="0"/>
      </c:catAx>
      <c:valAx>
        <c:axId val="523409704"/>
        <c:scaling>
          <c:orientation val="minMax"/>
          <c:min val="1.45"/>
        </c:scaling>
        <c:delete val="0"/>
        <c:axPos val="l"/>
        <c:majorGridlines>
          <c:spPr>
            <a:ln>
              <a:solidFill>
                <a:sysClr val="window" lastClr="FFFFFF"/>
              </a:solidFill>
            </a:ln>
          </c:spPr>
        </c:majorGridlines>
        <c:title>
          <c:tx>
            <c:rich>
              <a:bodyPr rot="0" vert="horz"/>
              <a:lstStyle/>
              <a:p>
                <a:pPr>
                  <a:defRPr/>
                </a:pPr>
                <a:r>
                  <a:rPr lang="en-US"/>
                  <a:t>Millions</a:t>
                </a:r>
              </a:p>
            </c:rich>
          </c:tx>
          <c:layout>
            <c:manualLayout>
              <c:xMode val="edge"/>
              <c:yMode val="edge"/>
              <c:x val="0"/>
              <c:y val="1.098111323655167E-3"/>
            </c:manualLayout>
          </c:layout>
          <c:overlay val="0"/>
        </c:title>
        <c:numFmt formatCode="0.0&quot;m&quot;" sourceLinked="0"/>
        <c:majorTickMark val="out"/>
        <c:minorTickMark val="none"/>
        <c:tickLblPos val="nextTo"/>
        <c:txPr>
          <a:bodyPr/>
          <a:lstStyle/>
          <a:p>
            <a:pPr>
              <a:defRPr sz="1100"/>
            </a:pPr>
            <a:endParaRPr lang="en-US"/>
          </a:p>
        </c:txPr>
        <c:crossAx val="523408528"/>
        <c:crosses val="autoZero"/>
        <c:crossBetween val="midCat"/>
        <c:majorUnit val="0.1"/>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4521590459596"/>
          <c:y val="7.6624029765719567E-2"/>
          <c:w val="0.64527356565905247"/>
          <c:h val="0.81575053916033424"/>
        </c:manualLayout>
      </c:layout>
      <c:doughnutChart>
        <c:varyColors val="1"/>
        <c:ser>
          <c:idx val="0"/>
          <c:order val="0"/>
          <c:dPt>
            <c:idx val="0"/>
            <c:bubble3D val="0"/>
            <c:spPr>
              <a:solidFill>
                <a:srgbClr val="FFC000"/>
              </a:solidFill>
              <a:ln w="19050">
                <a:solidFill>
                  <a:srgbClr val="FFC000"/>
                </a:solidFill>
              </a:ln>
              <a:effectLst/>
            </c:spPr>
          </c:dPt>
          <c:dPt>
            <c:idx val="1"/>
            <c:bubble3D val="0"/>
            <c:spPr>
              <a:solidFill>
                <a:srgbClr val="7030A0"/>
              </a:solidFill>
              <a:ln w="19050">
                <a:solidFill>
                  <a:srgbClr val="7030A0"/>
                </a:solidFill>
              </a:ln>
              <a:effectLst/>
            </c:spPr>
          </c:dPt>
          <c:dPt>
            <c:idx val="2"/>
            <c:bubble3D val="0"/>
            <c:spPr>
              <a:solidFill>
                <a:schemeClr val="bg1">
                  <a:lumMod val="50000"/>
                </a:schemeClr>
              </a:solidFill>
              <a:ln w="19050">
                <a:solidFill>
                  <a:schemeClr val="bg1">
                    <a:lumMod val="50000"/>
                  </a:schemeClr>
                </a:solidFill>
              </a:ln>
              <a:effectLst/>
            </c:spPr>
          </c:dPt>
          <c:dPt>
            <c:idx val="3"/>
            <c:bubble3D val="0"/>
            <c:spPr>
              <a:solidFill>
                <a:srgbClr val="00B0F0"/>
              </a:solidFill>
              <a:ln w="19050">
                <a:solidFill>
                  <a:srgbClr val="00B0F0"/>
                </a:solidFill>
              </a:ln>
              <a:effectLst/>
            </c:spPr>
          </c:dPt>
          <c:dPt>
            <c:idx val="4"/>
            <c:bubble3D val="0"/>
            <c:spPr>
              <a:solidFill>
                <a:srgbClr val="FF0000"/>
              </a:solidFill>
              <a:ln w="19050">
                <a:solidFill>
                  <a:srgbClr val="FF0000"/>
                </a:solidFill>
              </a:ln>
              <a:effectLst/>
            </c:spPr>
          </c:dPt>
          <c:dPt>
            <c:idx val="5"/>
            <c:bubble3D val="0"/>
            <c:spPr>
              <a:solidFill>
                <a:srgbClr val="663300"/>
              </a:solidFill>
              <a:ln w="19050">
                <a:solidFill>
                  <a:srgbClr val="663300"/>
                </a:solidFill>
              </a:ln>
              <a:effectLst/>
            </c:spPr>
          </c:dPt>
          <c:dPt>
            <c:idx val="6"/>
            <c:bubble3D val="0"/>
            <c:spPr>
              <a:solidFill>
                <a:srgbClr val="FF3399"/>
              </a:solidFill>
              <a:ln w="19050">
                <a:solidFill>
                  <a:srgbClr val="FF3399"/>
                </a:solidFill>
              </a:ln>
              <a:effectLst/>
            </c:spPr>
          </c:dPt>
          <c:dPt>
            <c:idx val="7"/>
            <c:bubble3D val="0"/>
            <c:spPr>
              <a:solidFill>
                <a:srgbClr val="00B050"/>
              </a:solidFill>
              <a:ln w="19050">
                <a:solidFill>
                  <a:srgbClr val="00B050"/>
                </a:solidFill>
              </a:ln>
              <a:effectLst/>
            </c:spPr>
          </c:dPt>
          <c:dPt>
            <c:idx val="8"/>
            <c:bubble3D val="0"/>
            <c:spPr>
              <a:solidFill>
                <a:srgbClr val="0070C0"/>
              </a:solidFill>
              <a:ln w="19050">
                <a:solidFill>
                  <a:srgbClr val="0070C0"/>
                </a:solidFill>
              </a:ln>
              <a:effectLst/>
            </c:spPr>
          </c:dPt>
          <c:dPt>
            <c:idx val="9"/>
            <c:bubble3D val="0"/>
            <c:spPr>
              <a:solidFill>
                <a:schemeClr val="accent3">
                  <a:lumMod val="50000"/>
                </a:schemeClr>
              </a:solidFill>
              <a:ln w="19050">
                <a:solidFill>
                  <a:schemeClr val="accent3">
                    <a:lumMod val="50000"/>
                  </a:schemeClr>
                </a:solidFill>
              </a:ln>
              <a:effectLst/>
            </c:spPr>
          </c:dPt>
          <c:dLbls>
            <c:dLbl>
              <c:idx val="0"/>
              <c:tx>
                <c:rich>
                  <a:bodyPr/>
                  <a:lstStyle/>
                  <a:p>
                    <a:r>
                      <a:rPr lang="en-US"/>
                      <a:t>1,039k</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815k</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585k</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492k</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437k</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424k</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396k</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a:t>370k</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318k</a:t>
                    </a:r>
                  </a:p>
                </c:rich>
              </c:tx>
              <c:showLegendKey val="0"/>
              <c:showVal val="1"/>
              <c:showCatName val="0"/>
              <c:showSerName val="0"/>
              <c:showPercent val="0"/>
              <c:showBubbleSize val="0"/>
              <c:extLst>
                <c:ext xmlns:c15="http://schemas.microsoft.com/office/drawing/2012/chart" uri="{CE6537A1-D6FC-4f65-9D91-7224C49458BB}"/>
              </c:extLst>
            </c:dLbl>
            <c:dLbl>
              <c:idx val="9"/>
              <c:tx>
                <c:rich>
                  <a:bodyPr/>
                  <a:lstStyle/>
                  <a:p>
                    <a:r>
                      <a:rPr lang="en-US"/>
                      <a:t>236k</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'[1]Chart 1.5 '!$B$5:$B$14</c:f>
              <c:strCache>
                <c:ptCount val="10"/>
                <c:pt idx="0">
                  <c:v>Giant's Causeway World Heritage Site</c:v>
                </c:pt>
                <c:pt idx="1">
                  <c:v>Titanic Belfast</c:v>
                </c:pt>
                <c:pt idx="2">
                  <c:v>Ulster Museum</c:v>
                </c:pt>
                <c:pt idx="3">
                  <c:v>Carrick-a-Rede Rope Bridge</c:v>
                </c:pt>
                <c:pt idx="4">
                  <c:v>Kinnego Marina</c:v>
                </c:pt>
                <c:pt idx="5">
                  <c:v>Derry's Walls</c:v>
                </c:pt>
                <c:pt idx="6">
                  <c:v>Pickie Fun Park</c:v>
                </c:pt>
                <c:pt idx="7">
                  <c:v>The Guildhall</c:v>
                </c:pt>
                <c:pt idx="8">
                  <c:v>W5</c:v>
                </c:pt>
                <c:pt idx="9">
                  <c:v>Mount Stewart House &amp; Gardens</c:v>
                </c:pt>
              </c:strCache>
            </c:strRef>
          </c:cat>
          <c:val>
            <c:numRef>
              <c:f>'[1]Chart 1.5 '!$C$5:$C$14</c:f>
              <c:numCache>
                <c:formatCode>General</c:formatCode>
                <c:ptCount val="10"/>
                <c:pt idx="0">
                  <c:v>1039.2429999999999</c:v>
                </c:pt>
                <c:pt idx="1">
                  <c:v>814.774</c:v>
                </c:pt>
                <c:pt idx="2">
                  <c:v>584.72299999999996</c:v>
                </c:pt>
                <c:pt idx="3">
                  <c:v>491.947</c:v>
                </c:pt>
                <c:pt idx="4">
                  <c:v>436.62299999999999</c:v>
                </c:pt>
                <c:pt idx="5">
                  <c:v>423.99900000000002</c:v>
                </c:pt>
                <c:pt idx="6">
                  <c:v>396</c:v>
                </c:pt>
                <c:pt idx="7">
                  <c:v>370.48599999999999</c:v>
                </c:pt>
                <c:pt idx="8">
                  <c:v>317.709</c:v>
                </c:pt>
                <c:pt idx="9">
                  <c:v>236.49100000000001</c:v>
                </c:pt>
              </c:numCache>
            </c:numRef>
          </c:val>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77885267783192"/>
          <c:y val="7.1114294484805208E-3"/>
          <c:w val="0.74921789067542965"/>
          <c:h val="0.99003779231170519"/>
        </c:manualLayout>
      </c:layout>
      <c:doughnutChart>
        <c:varyColors val="1"/>
        <c:ser>
          <c:idx val="0"/>
          <c:order val="0"/>
          <c:spPr>
            <a:ln>
              <a:solidFill>
                <a:schemeClr val="bg1"/>
              </a:solidFill>
            </a:ln>
          </c:spPr>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9'!$B$8:$B$12</c:f>
              <c:strCache>
                <c:ptCount val="5"/>
                <c:pt idx="0">
                  <c:v>Accommodation for visitors</c:v>
                </c:pt>
                <c:pt idx="1">
                  <c:v>Food &amp; beverage service activities</c:v>
                </c:pt>
                <c:pt idx="2">
                  <c:v>Transport</c:v>
                </c:pt>
                <c:pt idx="3">
                  <c:v>Sporting &amp; recreational activities</c:v>
                </c:pt>
                <c:pt idx="4">
                  <c:v>Other</c:v>
                </c:pt>
              </c:strCache>
            </c:strRef>
          </c:cat>
          <c:val>
            <c:numRef>
              <c:f>'Figure 9'!$C$8:$C$12</c:f>
              <c:numCache>
                <c:formatCode>0%</c:formatCode>
                <c:ptCount val="5"/>
                <c:pt idx="0">
                  <c:v>0.16263695314825641</c:v>
                </c:pt>
                <c:pt idx="1">
                  <c:v>0.59277276961959646</c:v>
                </c:pt>
                <c:pt idx="2">
                  <c:v>6.2345340283014535E-2</c:v>
                </c:pt>
                <c:pt idx="3">
                  <c:v>0.11215053309622508</c:v>
                </c:pt>
                <c:pt idx="4">
                  <c:v>7.0094403852907439E-2</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hyperlink" Target="https://www.cso.ie/en/releasesandpublications/in/hts/methodologynoteonreviewofhouseholdtravelsurvey201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14</xdr:row>
      <xdr:rowOff>66676</xdr:rowOff>
    </xdr:from>
    <xdr:to>
      <xdr:col>1</xdr:col>
      <xdr:colOff>1771650</xdr:colOff>
      <xdr:row>14</xdr:row>
      <xdr:rowOff>1171576</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524125" y="3952876"/>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103092</xdr:rowOff>
    </xdr:from>
    <xdr:to>
      <xdr:col>5</xdr:col>
      <xdr:colOff>930087</xdr:colOff>
      <xdr:row>31</xdr:row>
      <xdr:rowOff>150718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504825</xdr:colOff>
      <xdr:row>3</xdr:row>
      <xdr:rowOff>85724</xdr:rowOff>
    </xdr:from>
    <xdr:to>
      <xdr:col>15</xdr:col>
      <xdr:colOff>0</xdr:colOff>
      <xdr:row>25</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0.04462</cdr:x>
      <cdr:y>0.65247</cdr:y>
    </cdr:from>
    <cdr:to>
      <cdr:x>0.22375</cdr:x>
      <cdr:y>0.77618</cdr:y>
    </cdr:to>
    <cdr:sp macro="" textlink="">
      <cdr:nvSpPr>
        <cdr:cNvPr id="16" name="TextBox 6"/>
        <cdr:cNvSpPr txBox="1"/>
      </cdr:nvSpPr>
      <cdr:spPr>
        <a:xfrm xmlns:a="http://schemas.openxmlformats.org/drawingml/2006/main">
          <a:off x="431801" y="2821517"/>
          <a:ext cx="1733550"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2012 1.77m rooms sold</a:t>
          </a:r>
        </a:p>
      </cdr:txBody>
    </cdr:sp>
  </cdr:relSizeAnchor>
  <cdr:relSizeAnchor xmlns:cdr="http://schemas.openxmlformats.org/drawingml/2006/chartDrawing">
    <cdr:from>
      <cdr:x>0.03871</cdr:x>
      <cdr:y>0.4256</cdr:y>
    </cdr:from>
    <cdr:to>
      <cdr:x>0.22474</cdr:x>
      <cdr:y>0.54931</cdr:y>
    </cdr:to>
    <cdr:sp macro="" textlink="">
      <cdr:nvSpPr>
        <cdr:cNvPr id="17" name="TextBox 8"/>
        <cdr:cNvSpPr txBox="1"/>
      </cdr:nvSpPr>
      <cdr:spPr>
        <a:xfrm xmlns:a="http://schemas.openxmlformats.org/drawingml/2006/main">
          <a:off x="374650" y="1840442"/>
          <a:ext cx="1800225"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2013 1.80m rooms sold</a:t>
          </a:r>
        </a:p>
      </cdr:txBody>
    </cdr:sp>
  </cdr:relSizeAnchor>
  <cdr:relSizeAnchor xmlns:cdr="http://schemas.openxmlformats.org/drawingml/2006/chartDrawing">
    <cdr:from>
      <cdr:x>0.16765</cdr:x>
      <cdr:y>0.34068</cdr:y>
    </cdr:from>
    <cdr:to>
      <cdr:x>0.34875</cdr:x>
      <cdr:y>0.46439</cdr:y>
    </cdr:to>
    <cdr:sp macro="" textlink="">
      <cdr:nvSpPr>
        <cdr:cNvPr id="18" name="TextBox 9"/>
        <cdr:cNvSpPr txBox="1"/>
      </cdr:nvSpPr>
      <cdr:spPr>
        <a:xfrm xmlns:a="http://schemas.openxmlformats.org/drawingml/2006/main">
          <a:off x="1622426" y="1473201"/>
          <a:ext cx="1752600"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2014 1.85m rooms sold</a:t>
          </a:r>
        </a:p>
      </cdr:txBody>
    </cdr:sp>
  </cdr:relSizeAnchor>
  <cdr:relSizeAnchor xmlns:cdr="http://schemas.openxmlformats.org/drawingml/2006/chartDrawing">
    <cdr:from>
      <cdr:x>0.34186</cdr:x>
      <cdr:y>0.29931</cdr:y>
    </cdr:from>
    <cdr:to>
      <cdr:x>0.53281</cdr:x>
      <cdr:y>0.42303</cdr:y>
    </cdr:to>
    <cdr:sp macro="" textlink="">
      <cdr:nvSpPr>
        <cdr:cNvPr id="19" name="TextBox 10"/>
        <cdr:cNvSpPr txBox="1"/>
      </cdr:nvSpPr>
      <cdr:spPr>
        <a:xfrm xmlns:a="http://schemas.openxmlformats.org/drawingml/2006/main">
          <a:off x="3308351" y="1294341"/>
          <a:ext cx="1847850"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2015 1.90m rooms sold</a:t>
          </a:r>
        </a:p>
      </cdr:txBody>
    </cdr:sp>
  </cdr:relSizeAnchor>
  <cdr:relSizeAnchor xmlns:cdr="http://schemas.openxmlformats.org/drawingml/2006/chartDrawing">
    <cdr:from>
      <cdr:x>0.4521</cdr:x>
      <cdr:y>0.18722</cdr:y>
    </cdr:from>
    <cdr:to>
      <cdr:x>0.63408</cdr:x>
      <cdr:y>0.31094</cdr:y>
    </cdr:to>
    <cdr:sp macro="" textlink="">
      <cdr:nvSpPr>
        <cdr:cNvPr id="20" name="TextBox 11"/>
        <cdr:cNvSpPr txBox="1"/>
      </cdr:nvSpPr>
      <cdr:spPr>
        <a:xfrm xmlns:a="http://schemas.openxmlformats.org/drawingml/2006/main">
          <a:off x="4375151" y="809625"/>
          <a:ext cx="1761067"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2016 2.02m rooms sold</a:t>
          </a:r>
        </a:p>
      </cdr:txBody>
    </cdr:sp>
  </cdr:relSizeAnchor>
  <cdr:relSizeAnchor xmlns:cdr="http://schemas.openxmlformats.org/drawingml/2006/chartDrawing">
    <cdr:from>
      <cdr:x>0.28576</cdr:x>
      <cdr:y>0.41899</cdr:y>
    </cdr:from>
    <cdr:to>
      <cdr:x>0.31726</cdr:x>
      <cdr:y>0.48997</cdr:y>
    </cdr:to>
    <cdr:cxnSp macro="">
      <cdr:nvCxnSpPr>
        <cdr:cNvPr id="21" name="Straight Arrow Connector 20"/>
        <cdr:cNvCxnSpPr/>
      </cdr:nvCxnSpPr>
      <cdr:spPr>
        <a:xfrm xmlns:a="http://schemas.openxmlformats.org/drawingml/2006/main">
          <a:off x="2765426" y="1811867"/>
          <a:ext cx="304800" cy="306917"/>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0.43635</cdr:x>
      <cdr:y>0.39036</cdr:y>
    </cdr:from>
    <cdr:to>
      <cdr:x>0.46074</cdr:x>
      <cdr:y>0.44861</cdr:y>
    </cdr:to>
    <cdr:cxnSp macro="">
      <cdr:nvCxnSpPr>
        <cdr:cNvPr id="22" name="Straight Arrow Connector 21"/>
        <cdr:cNvCxnSpPr/>
      </cdr:nvCxnSpPr>
      <cdr:spPr>
        <a:xfrm xmlns:a="http://schemas.openxmlformats.org/drawingml/2006/main">
          <a:off x="4222751" y="1688042"/>
          <a:ext cx="236008" cy="251884"/>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0.04757</cdr:x>
      <cdr:y>0.5908</cdr:y>
    </cdr:from>
    <cdr:to>
      <cdr:x>0.06234</cdr:x>
      <cdr:y>0.64807</cdr:y>
    </cdr:to>
    <cdr:cxnSp macro="">
      <cdr:nvCxnSpPr>
        <cdr:cNvPr id="23" name="Straight Arrow Connector 22"/>
        <cdr:cNvCxnSpPr/>
      </cdr:nvCxnSpPr>
      <cdr:spPr>
        <a:xfrm xmlns:a="http://schemas.openxmlformats.org/drawingml/2006/main" flipH="1" flipV="1">
          <a:off x="460376" y="2554817"/>
          <a:ext cx="142875" cy="247650"/>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0.57907</cdr:x>
      <cdr:y>0.25159</cdr:y>
    </cdr:from>
    <cdr:to>
      <cdr:x>0.60192</cdr:x>
      <cdr:y>0.28708</cdr:y>
    </cdr:to>
    <cdr:cxnSp macro="">
      <cdr:nvCxnSpPr>
        <cdr:cNvPr id="24" name="Straight Arrow Connector 23"/>
        <cdr:cNvCxnSpPr/>
      </cdr:nvCxnSpPr>
      <cdr:spPr>
        <a:xfrm xmlns:a="http://schemas.openxmlformats.org/drawingml/2006/main">
          <a:off x="5603876" y="1087967"/>
          <a:ext cx="221192" cy="153459"/>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0.15682</cdr:x>
      <cdr:y>0.47846</cdr:y>
    </cdr:from>
    <cdr:to>
      <cdr:x>0.17848</cdr:x>
      <cdr:y>0.53353</cdr:y>
    </cdr:to>
    <cdr:cxnSp macro="">
      <cdr:nvCxnSpPr>
        <cdr:cNvPr id="25" name="Straight Arrow Connector 24"/>
        <cdr:cNvCxnSpPr/>
      </cdr:nvCxnSpPr>
      <cdr:spPr>
        <a:xfrm xmlns:a="http://schemas.openxmlformats.org/drawingml/2006/main">
          <a:off x="1517651" y="2069042"/>
          <a:ext cx="209552" cy="238126"/>
        </a:xfrm>
        <a:prstGeom xmlns:a="http://schemas.openxmlformats.org/drawingml/2006/main" prst="straightConnector1">
          <a:avLst/>
        </a:prstGeom>
        <a:ln xmlns:a="http://schemas.openxmlformats.org/drawingml/2006/main" w="15875">
          <a:solidFill>
            <a:sysClr val="windowText" lastClr="000000"/>
          </a:solidFill>
          <a:prstDash val="solid"/>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0.60564</cdr:x>
      <cdr:y>0.0859</cdr:y>
    </cdr:from>
    <cdr:to>
      <cdr:x>0.78762</cdr:x>
      <cdr:y>0.20962</cdr:y>
    </cdr:to>
    <cdr:sp macro="" textlink="">
      <cdr:nvSpPr>
        <cdr:cNvPr id="26" name="TextBox 15"/>
        <cdr:cNvSpPr txBox="1"/>
      </cdr:nvSpPr>
      <cdr:spPr>
        <a:xfrm xmlns:a="http://schemas.openxmlformats.org/drawingml/2006/main">
          <a:off x="5861051" y="371475"/>
          <a:ext cx="1761067"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2017 2.11m rooms sold</a:t>
          </a:r>
        </a:p>
      </cdr:txBody>
    </cdr:sp>
  </cdr:relSizeAnchor>
  <cdr:relSizeAnchor xmlns:cdr="http://schemas.openxmlformats.org/drawingml/2006/chartDrawing">
    <cdr:from>
      <cdr:x>0.72277</cdr:x>
      <cdr:y>0.1767</cdr:y>
    </cdr:from>
    <cdr:to>
      <cdr:x>0.74147</cdr:x>
      <cdr:y>0.21855</cdr:y>
    </cdr:to>
    <cdr:cxnSp macro="">
      <cdr:nvCxnSpPr>
        <cdr:cNvPr id="27" name="Straight Arrow Connector 26"/>
        <cdr:cNvCxnSpPr/>
      </cdr:nvCxnSpPr>
      <cdr:spPr>
        <a:xfrm xmlns:a="http://schemas.openxmlformats.org/drawingml/2006/main">
          <a:off x="6994526" y="764117"/>
          <a:ext cx="180975" cy="180975"/>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0.75623</cdr:x>
      <cdr:y>0</cdr:y>
    </cdr:from>
    <cdr:to>
      <cdr:x>0.94029</cdr:x>
      <cdr:y>0.12371</cdr:y>
    </cdr:to>
    <cdr:sp macro="" textlink="">
      <cdr:nvSpPr>
        <cdr:cNvPr id="28" name="TextBox 25"/>
        <cdr:cNvSpPr txBox="1"/>
      </cdr:nvSpPr>
      <cdr:spPr>
        <a:xfrm xmlns:a="http://schemas.openxmlformats.org/drawingml/2006/main">
          <a:off x="7318375" y="0"/>
          <a:ext cx="1781175"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2018 2.21m rooms sold</a:t>
          </a:r>
        </a:p>
      </cdr:txBody>
    </cdr:sp>
  </cdr:relSizeAnchor>
  <cdr:relSizeAnchor xmlns:cdr="http://schemas.openxmlformats.org/drawingml/2006/chartDrawing">
    <cdr:from>
      <cdr:x>0.84678</cdr:x>
      <cdr:y>0.0908</cdr:y>
    </cdr:from>
    <cdr:to>
      <cdr:x>0.87041</cdr:x>
      <cdr:y>0.11943</cdr:y>
    </cdr:to>
    <cdr:cxnSp macro="">
      <cdr:nvCxnSpPr>
        <cdr:cNvPr id="29" name="Straight Arrow Connector 28"/>
        <cdr:cNvCxnSpPr/>
      </cdr:nvCxnSpPr>
      <cdr:spPr>
        <a:xfrm xmlns:a="http://schemas.openxmlformats.org/drawingml/2006/main">
          <a:off x="8194676" y="392642"/>
          <a:ext cx="228600" cy="123825"/>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0</xdr:col>
      <xdr:colOff>85725</xdr:colOff>
      <xdr:row>2</xdr:row>
      <xdr:rowOff>38100</xdr:rowOff>
    </xdr:from>
    <xdr:to>
      <xdr:col>13</xdr:col>
      <xdr:colOff>114299</xdr:colOff>
      <xdr:row>39</xdr:row>
      <xdr:rowOff>52389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149088</xdr:colOff>
      <xdr:row>15</xdr:row>
      <xdr:rowOff>141218</xdr:rowOff>
    </xdr:from>
    <xdr:ext cx="1838325" cy="977191"/>
    <xdr:sp macro="" textlink="">
      <xdr:nvSpPr>
        <xdr:cNvPr id="3" name="TextBox 2"/>
        <xdr:cNvSpPr txBox="1"/>
      </xdr:nvSpPr>
      <xdr:spPr>
        <a:xfrm>
          <a:off x="3197088" y="2855843"/>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2018</a:t>
          </a: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0.77605</cdr:x>
      <cdr:y>0.14551</cdr:y>
    </cdr:from>
    <cdr:to>
      <cdr:x>1</cdr:x>
      <cdr:y>0.25017</cdr:y>
    </cdr:to>
    <cdr:sp macro="" textlink="">
      <cdr:nvSpPr>
        <cdr:cNvPr id="2" name="TextBox 1"/>
        <cdr:cNvSpPr txBox="1"/>
      </cdr:nvSpPr>
      <cdr:spPr>
        <a:xfrm xmlns:a="http://schemas.openxmlformats.org/drawingml/2006/main">
          <a:off x="6172199" y="915464"/>
          <a:ext cx="1781175" cy="6583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3%</a:t>
          </a:r>
        </a:p>
        <a:p xmlns:a="http://schemas.openxmlformats.org/drawingml/2006/main">
          <a:endParaRPr lang="en-GB" sz="1100"/>
        </a:p>
      </cdr:txBody>
    </cdr:sp>
  </cdr:relSizeAnchor>
  <cdr:relSizeAnchor xmlns:cdr="http://schemas.openxmlformats.org/drawingml/2006/chartDrawing">
    <cdr:from>
      <cdr:x>0.8351</cdr:x>
      <cdr:y>0.18223</cdr:y>
    </cdr:from>
    <cdr:to>
      <cdr:x>0.83542</cdr:x>
      <cdr:y>0.22101</cdr:y>
    </cdr:to>
    <cdr:cxnSp macro="">
      <cdr:nvCxnSpPr>
        <cdr:cNvPr id="3" name="Straight Arrow Connector 2"/>
        <cdr:cNvCxnSpPr/>
      </cdr:nvCxnSpPr>
      <cdr:spPr>
        <a:xfrm xmlns:a="http://schemas.openxmlformats.org/drawingml/2006/main" flipH="1" flipV="1">
          <a:off x="6641877" y="1146470"/>
          <a:ext cx="2519" cy="243933"/>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0.80719</cdr:x>
      <cdr:y>0.65468</cdr:y>
    </cdr:from>
    <cdr:to>
      <cdr:x>1</cdr:x>
      <cdr:y>0.74478</cdr:y>
    </cdr:to>
    <cdr:sp macro="" textlink="">
      <cdr:nvSpPr>
        <cdr:cNvPr id="4" name="TextBox 1"/>
        <cdr:cNvSpPr txBox="1"/>
      </cdr:nvSpPr>
      <cdr:spPr>
        <a:xfrm xmlns:a="http://schemas.openxmlformats.org/drawingml/2006/main">
          <a:off x="6419848" y="4118763"/>
          <a:ext cx="1533525" cy="5668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a:p xmlns:a="http://schemas.openxmlformats.org/drawingml/2006/main">
          <a:r>
            <a:rPr lang="en-GB" sz="1400">
              <a:solidFill>
                <a:srgbClr val="7030A0"/>
              </a:solidFill>
              <a:latin typeface="Arial" panose="020B0604020202020204" pitchFamily="34" charset="0"/>
              <a:cs typeface="Arial" panose="020B0604020202020204" pitchFamily="34" charset="0"/>
            </a:rPr>
            <a:t>          7%</a:t>
          </a:r>
        </a:p>
      </cdr:txBody>
    </cdr:sp>
  </cdr:relSizeAnchor>
  <cdr:relSizeAnchor xmlns:cdr="http://schemas.openxmlformats.org/drawingml/2006/chartDrawing">
    <cdr:from>
      <cdr:x>0.87057</cdr:x>
      <cdr:y>0.68914</cdr:y>
    </cdr:from>
    <cdr:to>
      <cdr:x>0.87089</cdr:x>
      <cdr:y>0.72792</cdr:y>
    </cdr:to>
    <cdr:cxnSp macro="">
      <cdr:nvCxnSpPr>
        <cdr:cNvPr id="5" name="Straight Arrow Connector 4"/>
        <cdr:cNvCxnSpPr/>
      </cdr:nvCxnSpPr>
      <cdr:spPr>
        <a:xfrm xmlns:a="http://schemas.openxmlformats.org/drawingml/2006/main" flipH="1" flipV="1">
          <a:off x="6924001" y="4335579"/>
          <a:ext cx="2520" cy="243933"/>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0.60574</cdr:x>
      <cdr:y>0.8138</cdr:y>
    </cdr:from>
    <cdr:to>
      <cdr:x>0.95688</cdr:x>
      <cdr:y>0.90317</cdr:y>
    </cdr:to>
    <cdr:sp macro="" textlink="">
      <cdr:nvSpPr>
        <cdr:cNvPr id="6" name="TextBox 1"/>
        <cdr:cNvSpPr txBox="1"/>
      </cdr:nvSpPr>
      <cdr:spPr>
        <a:xfrm xmlns:a="http://schemas.openxmlformats.org/drawingml/2006/main">
          <a:off x="4817697" y="5119821"/>
          <a:ext cx="2792711" cy="5622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Ulster Museum</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   10%</a:t>
          </a:r>
        </a:p>
      </cdr:txBody>
    </cdr:sp>
  </cdr:relSizeAnchor>
  <cdr:relSizeAnchor xmlns:cdr="http://schemas.openxmlformats.org/drawingml/2006/chartDrawing">
    <cdr:from>
      <cdr:x>0.76093</cdr:x>
      <cdr:y>0.8538</cdr:y>
    </cdr:from>
    <cdr:to>
      <cdr:x>0.76125</cdr:x>
      <cdr:y>0.89258</cdr:y>
    </cdr:to>
    <cdr:cxnSp macro="">
      <cdr:nvCxnSpPr>
        <cdr:cNvPr id="7" name="Straight Arrow Connector 6"/>
        <cdr:cNvCxnSpPr/>
      </cdr:nvCxnSpPr>
      <cdr:spPr>
        <a:xfrm xmlns:a="http://schemas.openxmlformats.org/drawingml/2006/main" flipH="1" flipV="1">
          <a:off x="6051985" y="5371497"/>
          <a:ext cx="2519" cy="243933"/>
        </a:xfrm>
        <a:prstGeom xmlns:a="http://schemas.openxmlformats.org/drawingml/2006/main" prst="straightConnector1">
          <a:avLst/>
        </a:prstGeom>
        <a:ln xmlns:a="http://schemas.openxmlformats.org/drawingml/2006/main">
          <a:solidFill>
            <a:schemeClr val="bg1">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0.33691</cdr:x>
      <cdr:y>0.89609</cdr:y>
    </cdr:from>
    <cdr:to>
      <cdr:x>0.59977</cdr:x>
      <cdr:y>0.99203</cdr:y>
    </cdr:to>
    <cdr:sp macro="" textlink="">
      <cdr:nvSpPr>
        <cdr:cNvPr id="8" name="TextBox 1"/>
        <cdr:cNvSpPr txBox="1"/>
      </cdr:nvSpPr>
      <cdr:spPr>
        <a:xfrm xmlns:a="http://schemas.openxmlformats.org/drawingml/2006/main">
          <a:off x="2679544" y="5637559"/>
          <a:ext cx="2090680" cy="6035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Carrick-a-Rede</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0.44006</cdr:x>
      <cdr:y>0.93484</cdr:y>
    </cdr:from>
    <cdr:to>
      <cdr:x>0.44038</cdr:x>
      <cdr:y>0.97361</cdr:y>
    </cdr:to>
    <cdr:cxnSp macro="">
      <cdr:nvCxnSpPr>
        <cdr:cNvPr id="9" name="Straight Arrow Connector 8"/>
        <cdr:cNvCxnSpPr/>
      </cdr:nvCxnSpPr>
      <cdr:spPr>
        <a:xfrm xmlns:a="http://schemas.openxmlformats.org/drawingml/2006/main" flipH="1" flipV="1">
          <a:off x="3499995" y="5881331"/>
          <a:ext cx="2519" cy="243932"/>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0.06923</cdr:x>
      <cdr:y>0.78986</cdr:y>
    </cdr:from>
    <cdr:to>
      <cdr:x>0.34258</cdr:x>
      <cdr:y>0.91418</cdr:y>
    </cdr:to>
    <cdr:sp macro="" textlink="">
      <cdr:nvSpPr>
        <cdr:cNvPr id="10" name="TextBox 1"/>
        <cdr:cNvSpPr txBox="1"/>
      </cdr:nvSpPr>
      <cdr:spPr>
        <a:xfrm xmlns:a="http://schemas.openxmlformats.org/drawingml/2006/main">
          <a:off x="550586" y="4969238"/>
          <a:ext cx="2174078" cy="7821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Kinnego Marina</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0.17825</cdr:x>
      <cdr:y>0.82835</cdr:y>
    </cdr:from>
    <cdr:to>
      <cdr:x>0.17856</cdr:x>
      <cdr:y>0.86713</cdr:y>
    </cdr:to>
    <cdr:cxnSp macro="">
      <cdr:nvCxnSpPr>
        <cdr:cNvPr id="11" name="Straight Arrow Connector 10"/>
        <cdr:cNvCxnSpPr/>
      </cdr:nvCxnSpPr>
      <cdr:spPr>
        <a:xfrm xmlns:a="http://schemas.openxmlformats.org/drawingml/2006/main" flipH="1" flipV="1">
          <a:off x="1417675" y="5211389"/>
          <a:ext cx="2519" cy="243933"/>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1.55536E-7</cdr:x>
      <cdr:y>0.5976</cdr:y>
    </cdr:from>
    <cdr:to>
      <cdr:x>0.21778</cdr:x>
      <cdr:y>0.7152</cdr:y>
    </cdr:to>
    <cdr:sp macro="" textlink="">
      <cdr:nvSpPr>
        <cdr:cNvPr id="12" name="TextBox 1"/>
        <cdr:cNvSpPr txBox="1"/>
      </cdr:nvSpPr>
      <cdr:spPr>
        <a:xfrm xmlns:a="http://schemas.openxmlformats.org/drawingml/2006/main">
          <a:off x="1" y="3213100"/>
          <a:ext cx="1400176" cy="6323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Derry's Walls</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0.03305</cdr:x>
      <cdr:y>0.3501</cdr:y>
    </cdr:from>
    <cdr:to>
      <cdr:x>0.19367</cdr:x>
      <cdr:y>0.4443</cdr:y>
    </cdr:to>
    <cdr:sp macro="" textlink="">
      <cdr:nvSpPr>
        <cdr:cNvPr id="13" name="TextBox 1"/>
        <cdr:cNvSpPr txBox="1"/>
      </cdr:nvSpPr>
      <cdr:spPr>
        <a:xfrm xmlns:a="http://schemas.openxmlformats.org/drawingml/2006/main">
          <a:off x="262866" y="2202566"/>
          <a:ext cx="1277450" cy="592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Pickie Fun</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Park</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  68%</a:t>
          </a:r>
        </a:p>
      </cdr:txBody>
    </cdr:sp>
  </cdr:relSizeAnchor>
  <cdr:relSizeAnchor xmlns:cdr="http://schemas.openxmlformats.org/drawingml/2006/chartDrawing">
    <cdr:from>
      <cdr:x>0.05221</cdr:x>
      <cdr:y>0.17296</cdr:y>
    </cdr:from>
    <cdr:to>
      <cdr:x>0.29036</cdr:x>
      <cdr:y>0.28067</cdr:y>
    </cdr:to>
    <cdr:sp macro="" textlink="">
      <cdr:nvSpPr>
        <cdr:cNvPr id="15" name="TextBox 1"/>
        <cdr:cNvSpPr txBox="1"/>
      </cdr:nvSpPr>
      <cdr:spPr>
        <a:xfrm xmlns:a="http://schemas.openxmlformats.org/drawingml/2006/main">
          <a:off x="415266" y="1088141"/>
          <a:ext cx="1894075" cy="677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0.24503</cdr:x>
      <cdr:y>0.0261</cdr:y>
    </cdr:from>
    <cdr:to>
      <cdr:x>0.36144</cdr:x>
      <cdr:y>0.12837</cdr:y>
    </cdr:to>
    <cdr:sp macro="" textlink="">
      <cdr:nvSpPr>
        <cdr:cNvPr id="16" name="TextBox 1"/>
        <cdr:cNvSpPr txBox="1"/>
      </cdr:nvSpPr>
      <cdr:spPr>
        <a:xfrm xmlns:a="http://schemas.openxmlformats.org/drawingml/2006/main">
          <a:off x="1948791" y="164216"/>
          <a:ext cx="925861" cy="6434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   2%</a:t>
          </a:r>
        </a:p>
      </cdr:txBody>
    </cdr:sp>
  </cdr:relSizeAnchor>
  <cdr:relSizeAnchor xmlns:cdr="http://schemas.openxmlformats.org/drawingml/2006/chartDrawing">
    <cdr:from>
      <cdr:x>0.35521</cdr:x>
      <cdr:y>0</cdr:y>
    </cdr:from>
    <cdr:to>
      <cdr:x>0.54585</cdr:x>
      <cdr:y>0.07494</cdr:y>
    </cdr:to>
    <cdr:sp macro="" textlink="">
      <cdr:nvSpPr>
        <cdr:cNvPr id="17" name="TextBox 1"/>
        <cdr:cNvSpPr txBox="1"/>
      </cdr:nvSpPr>
      <cdr:spPr>
        <a:xfrm xmlns:a="http://schemas.openxmlformats.org/drawingml/2006/main">
          <a:off x="2825091" y="0"/>
          <a:ext cx="1516269" cy="4714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Mount Stewart</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9%</a:t>
          </a:r>
        </a:p>
      </cdr:txBody>
    </cdr:sp>
  </cdr:relSizeAnchor>
  <cdr:relSizeAnchor xmlns:cdr="http://schemas.openxmlformats.org/drawingml/2006/chartDrawing">
    <cdr:from>
      <cdr:x>0.08543</cdr:x>
      <cdr:y>0.63639</cdr:y>
    </cdr:from>
    <cdr:to>
      <cdr:x>0.08575</cdr:x>
      <cdr:y>0.67516</cdr:y>
    </cdr:to>
    <cdr:cxnSp macro="">
      <cdr:nvCxnSpPr>
        <cdr:cNvPr id="18" name="Straight Arrow Connector 17"/>
        <cdr:cNvCxnSpPr/>
      </cdr:nvCxnSpPr>
      <cdr:spPr>
        <a:xfrm xmlns:a="http://schemas.openxmlformats.org/drawingml/2006/main" flipH="1" flipV="1">
          <a:off x="679450" y="4003675"/>
          <a:ext cx="2519" cy="243933"/>
        </a:xfrm>
        <a:prstGeom xmlns:a="http://schemas.openxmlformats.org/drawingml/2006/main" prst="straightConnector1">
          <a:avLst/>
        </a:prstGeom>
        <a:ln xmlns:a="http://schemas.openxmlformats.org/drawingml/2006/main">
          <a:solidFill>
            <a:srgbClr val="6633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0.08423</cdr:x>
      <cdr:y>0.41837</cdr:y>
    </cdr:from>
    <cdr:to>
      <cdr:x>0.08455</cdr:x>
      <cdr:y>0.45714</cdr:y>
    </cdr:to>
    <cdr:cxnSp macro="">
      <cdr:nvCxnSpPr>
        <cdr:cNvPr id="19" name="Straight Arrow Connector 18"/>
        <cdr:cNvCxnSpPr/>
      </cdr:nvCxnSpPr>
      <cdr:spPr>
        <a:xfrm xmlns:a="http://schemas.openxmlformats.org/drawingml/2006/main" flipH="1" flipV="1">
          <a:off x="669925" y="2632075"/>
          <a:ext cx="2519" cy="243933"/>
        </a:xfrm>
        <a:prstGeom xmlns:a="http://schemas.openxmlformats.org/drawingml/2006/main" prst="straightConnector1">
          <a:avLst/>
        </a:prstGeom>
        <a:ln xmlns:a="http://schemas.openxmlformats.org/drawingml/2006/main">
          <a:solidFill>
            <a:srgbClr val="FF33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0.14411</cdr:x>
      <cdr:y>0.21247</cdr:y>
    </cdr:from>
    <cdr:to>
      <cdr:x>0.14443</cdr:x>
      <cdr:y>0.25124</cdr:y>
    </cdr:to>
    <cdr:cxnSp macro="">
      <cdr:nvCxnSpPr>
        <cdr:cNvPr id="20" name="Straight Arrow Connector 19"/>
        <cdr:cNvCxnSpPr/>
      </cdr:nvCxnSpPr>
      <cdr:spPr>
        <a:xfrm xmlns:a="http://schemas.openxmlformats.org/drawingml/2006/main" flipH="1" flipV="1">
          <a:off x="1146175" y="1336675"/>
          <a:ext cx="2519" cy="243933"/>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0.28694</cdr:x>
      <cdr:y>0.06653</cdr:y>
    </cdr:from>
    <cdr:to>
      <cdr:x>0.28743</cdr:x>
      <cdr:y>0.10522</cdr:y>
    </cdr:to>
    <cdr:cxnSp macro="">
      <cdr:nvCxnSpPr>
        <cdr:cNvPr id="21" name="Straight Arrow Connector 20"/>
        <cdr:cNvCxnSpPr/>
      </cdr:nvCxnSpPr>
      <cdr:spPr>
        <a:xfrm xmlns:a="http://schemas.openxmlformats.org/drawingml/2006/main">
          <a:off x="2282170" y="418559"/>
          <a:ext cx="3829" cy="243430"/>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0.42435</cdr:x>
      <cdr:y>0.03533</cdr:y>
    </cdr:from>
    <cdr:to>
      <cdr:x>0.42467</cdr:x>
      <cdr:y>0.0741</cdr:y>
    </cdr:to>
    <cdr:cxnSp macro="">
      <cdr:nvCxnSpPr>
        <cdr:cNvPr id="23" name="Straight Arrow Connector 22"/>
        <cdr:cNvCxnSpPr/>
      </cdr:nvCxnSpPr>
      <cdr:spPr>
        <a:xfrm xmlns:a="http://schemas.openxmlformats.org/drawingml/2006/main" flipH="1" flipV="1">
          <a:off x="3375025" y="222250"/>
          <a:ext cx="2519" cy="243933"/>
        </a:xfrm>
        <a:prstGeom xmlns:a="http://schemas.openxmlformats.org/drawingml/2006/main" prst="straightConnector1">
          <a:avLst/>
        </a:prstGeom>
        <a:ln xmlns:a="http://schemas.openxmlformats.org/drawingml/2006/main">
          <a:solidFill>
            <a:schemeClr val="accent3">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0</xdr:col>
      <xdr:colOff>89648</xdr:colOff>
      <xdr:row>3</xdr:row>
      <xdr:rowOff>78440</xdr:rowOff>
    </xdr:from>
    <xdr:to>
      <xdr:col>6</xdr:col>
      <xdr:colOff>33618</xdr:colOff>
      <xdr:row>34</xdr:row>
      <xdr:rowOff>134470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0.40114</cdr:x>
      <cdr:y>0.40038</cdr:y>
    </cdr:from>
    <cdr:to>
      <cdr:x>0.59033</cdr:x>
      <cdr:y>0.65601</cdr:y>
    </cdr:to>
    <cdr:sp macro="" textlink="">
      <cdr:nvSpPr>
        <cdr:cNvPr id="2" name="TextBox 1"/>
        <cdr:cNvSpPr txBox="1"/>
      </cdr:nvSpPr>
      <cdr:spPr>
        <a:xfrm xmlns:a="http://schemas.openxmlformats.org/drawingml/2006/main">
          <a:off x="3160059" y="2386853"/>
          <a:ext cx="1490381" cy="152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800" b="1">
              <a:latin typeface="Arial" pitchFamily="34" charset="0"/>
              <a:cs typeface="Arial" pitchFamily="34" charset="0"/>
            </a:rPr>
            <a:t>64,900 </a:t>
          </a:r>
        </a:p>
        <a:p xmlns:a="http://schemas.openxmlformats.org/drawingml/2006/main">
          <a:pPr algn="ctr"/>
          <a:r>
            <a:rPr lang="en-GB" sz="1800" b="1">
              <a:latin typeface="Arial" pitchFamily="34" charset="0"/>
              <a:cs typeface="Arial" pitchFamily="34" charset="0"/>
            </a:rPr>
            <a:t>tourism </a:t>
          </a:r>
        </a:p>
        <a:p xmlns:a="http://schemas.openxmlformats.org/drawingml/2006/main">
          <a:pPr algn="ctr"/>
          <a:r>
            <a:rPr lang="en-GB" sz="1800" b="1">
              <a:latin typeface="Arial" pitchFamily="34" charset="0"/>
              <a:cs typeface="Arial" pitchFamily="34" charset="0"/>
            </a:rPr>
            <a:t>employee</a:t>
          </a:r>
          <a:endParaRPr lang="en-GB" sz="1800" b="1" baseline="0">
            <a:latin typeface="Arial" pitchFamily="34" charset="0"/>
            <a:cs typeface="Arial" pitchFamily="34" charset="0"/>
          </a:endParaRPr>
        </a:p>
        <a:p xmlns:a="http://schemas.openxmlformats.org/drawingml/2006/main">
          <a:pPr algn="ctr"/>
          <a:r>
            <a:rPr lang="en-GB" sz="1800" b="1" baseline="0">
              <a:latin typeface="Arial" pitchFamily="34" charset="0"/>
              <a:cs typeface="Arial" pitchFamily="34" charset="0"/>
            </a:rPr>
            <a:t>jobs</a:t>
          </a:r>
          <a:endParaRPr lang="en-GB" sz="1800" b="1">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133350</xdr:colOff>
      <xdr:row>3</xdr:row>
      <xdr:rowOff>95250</xdr:rowOff>
    </xdr:from>
    <xdr:to>
      <xdr:col>17</xdr:col>
      <xdr:colOff>523875</xdr:colOff>
      <xdr:row>26</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0.29759</cdr:x>
      <cdr:y>0.08547</cdr:y>
    </cdr:from>
    <cdr:to>
      <cdr:x>0.29848</cdr:x>
      <cdr:y>0.92735</cdr:y>
    </cdr:to>
    <cdr:sp macro="" textlink="">
      <cdr:nvSpPr>
        <cdr:cNvPr id="3" name="Straight Connector 2"/>
        <cdr:cNvSpPr/>
      </cdr:nvSpPr>
      <cdr:spPr>
        <a:xfrm xmlns:a="http://schemas.openxmlformats.org/drawingml/2006/main" flipV="1">
          <a:off x="3171824" y="381000"/>
          <a:ext cx="9525" cy="37528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0.55407</cdr:x>
      <cdr:y>0.08761</cdr:y>
    </cdr:from>
    <cdr:to>
      <cdr:x>0.55496</cdr:x>
      <cdr:y>0.92949</cdr:y>
    </cdr:to>
    <cdr:sp macro="" textlink="">
      <cdr:nvSpPr>
        <cdr:cNvPr id="4" name="Straight Connector 3"/>
        <cdr:cNvSpPr/>
      </cdr:nvSpPr>
      <cdr:spPr>
        <a:xfrm xmlns:a="http://schemas.openxmlformats.org/drawingml/2006/main" flipV="1">
          <a:off x="5905500" y="390525"/>
          <a:ext cx="9525" cy="3752850"/>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0.31992</cdr:x>
      <cdr:y>0.09402</cdr:y>
    </cdr:from>
    <cdr:to>
      <cdr:x>0.55853</cdr:x>
      <cdr:y>0.17094</cdr:y>
    </cdr:to>
    <cdr:sp macro="" textlink="">
      <cdr:nvSpPr>
        <cdr:cNvPr id="5" name="TextBox 4"/>
        <cdr:cNvSpPr txBox="1"/>
      </cdr:nvSpPr>
      <cdr:spPr>
        <a:xfrm xmlns:a="http://schemas.openxmlformats.org/drawingml/2006/main">
          <a:off x="3409898" y="419111"/>
          <a:ext cx="2543219" cy="34288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a:latin typeface="Arial" pitchFamily="34" charset="0"/>
              <a:cs typeface="Arial" pitchFamily="34" charset="0"/>
            </a:rPr>
            <a:t>37.8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(-4%)</a:t>
          </a:r>
          <a:endParaRPr lang="en-GB" sz="1100" b="1">
            <a:solidFill>
              <a:srgbClr val="FF0000"/>
            </a:solidFill>
            <a:latin typeface="Arial" pitchFamily="34" charset="0"/>
            <a:cs typeface="Arial" pitchFamily="34" charset="0"/>
          </a:endParaRPr>
        </a:p>
      </cdr:txBody>
    </cdr:sp>
  </cdr:relSizeAnchor>
  <cdr:relSizeAnchor xmlns:cdr="http://schemas.openxmlformats.org/drawingml/2006/chartDrawing">
    <cdr:from>
      <cdr:x>0.57551</cdr:x>
      <cdr:y>0.09829</cdr:y>
    </cdr:from>
    <cdr:to>
      <cdr:x>0.81412</cdr:x>
      <cdr:y>0.17521</cdr:y>
    </cdr:to>
    <cdr:sp macro="" textlink="">
      <cdr:nvSpPr>
        <cdr:cNvPr id="6" name="TextBox 4"/>
        <cdr:cNvSpPr txBox="1"/>
      </cdr:nvSpPr>
      <cdr:spPr>
        <a:xfrm xmlns:a="http://schemas.openxmlformats.org/drawingml/2006/main">
          <a:off x="6134098" y="438161"/>
          <a:ext cx="2543219" cy="34288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a:latin typeface="Arial" pitchFamily="34" charset="0"/>
              <a:cs typeface="Arial" pitchFamily="34" charset="0"/>
            </a:rPr>
            <a:t>2.8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(+6%)</a:t>
          </a:r>
          <a:endParaRPr lang="en-GB" sz="1100" b="1">
            <a:solidFill>
              <a:srgbClr val="FF0000"/>
            </a:solidFill>
            <a:latin typeface="Arial" pitchFamily="34" charset="0"/>
            <a:cs typeface="Arial" pitchFamily="34" charset="0"/>
          </a:endParaRPr>
        </a:p>
      </cdr:txBody>
    </cdr:sp>
  </cdr:relSizeAnchor>
  <cdr:relSizeAnchor xmlns:cdr="http://schemas.openxmlformats.org/drawingml/2006/chartDrawing">
    <cdr:from>
      <cdr:x>0.82395</cdr:x>
      <cdr:y>0.63675</cdr:y>
    </cdr:from>
    <cdr:to>
      <cdr:x>0.93119</cdr:x>
      <cdr:y>0.75214</cdr:y>
    </cdr:to>
    <cdr:sp macro="" textlink="">
      <cdr:nvSpPr>
        <cdr:cNvPr id="7" name="TextBox 6"/>
        <cdr:cNvSpPr txBox="1"/>
      </cdr:nvSpPr>
      <cdr:spPr>
        <a:xfrm xmlns:a="http://schemas.openxmlformats.org/drawingml/2006/main">
          <a:off x="8782050" y="2838450"/>
          <a:ext cx="1142999"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rgbClr val="FF0000"/>
              </a:solidFill>
              <a:latin typeface="Arial" pitchFamily="34" charset="0"/>
              <a:cs typeface="Arial" pitchFamily="34" charset="0"/>
            </a:rPr>
            <a:t>% Change </a:t>
          </a:r>
        </a:p>
        <a:p xmlns:a="http://schemas.openxmlformats.org/drawingml/2006/main">
          <a:r>
            <a:rPr lang="en-GB" sz="1100">
              <a:solidFill>
                <a:srgbClr val="FF0000"/>
              </a:solidFill>
              <a:latin typeface="Arial" pitchFamily="34" charset="0"/>
              <a:cs typeface="Arial" pitchFamily="34" charset="0"/>
            </a:rPr>
            <a:t>(2017-2018)</a:t>
          </a:r>
        </a:p>
      </cdr:txBody>
    </cdr:sp>
  </cdr:relSizeAnchor>
  <cdr:relSizeAnchor xmlns:cdr="http://schemas.openxmlformats.org/drawingml/2006/chartDrawing">
    <cdr:from>
      <cdr:x>0.0557</cdr:x>
      <cdr:y>0.09923</cdr:y>
    </cdr:from>
    <cdr:to>
      <cdr:x>0.29431</cdr:x>
      <cdr:y>0.1747</cdr:y>
    </cdr:to>
    <cdr:sp macro="" textlink="">
      <cdr:nvSpPr>
        <cdr:cNvPr id="8" name="TextBox 4"/>
        <cdr:cNvSpPr txBox="1"/>
      </cdr:nvSpPr>
      <cdr:spPr>
        <a:xfrm xmlns:a="http://schemas.openxmlformats.org/drawingml/2006/main">
          <a:off x="593725" y="450850"/>
          <a:ext cx="2543175" cy="3429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b="1">
              <a:latin typeface="Arial" pitchFamily="34" charset="0"/>
              <a:cs typeface="Arial" pitchFamily="34" charset="0"/>
            </a:rPr>
            <a:t>9.3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(+4%)</a:t>
          </a:r>
          <a:endParaRPr lang="en-GB" sz="1100" b="1">
            <a:solidFill>
              <a:srgbClr val="FF0000"/>
            </a:solidFill>
            <a:latin typeface="Arial" pitchFamily="34" charset="0"/>
            <a:cs typeface="Arial"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15</xdr:col>
      <xdr:colOff>180975</xdr:colOff>
      <xdr:row>49</xdr:row>
      <xdr:rowOff>19050</xdr:rowOff>
    </xdr:from>
    <xdr:to>
      <xdr:col>16</xdr:col>
      <xdr:colOff>57150</xdr:colOff>
      <xdr:row>50</xdr:row>
      <xdr:rowOff>123825</xdr:rowOff>
    </xdr:to>
    <xdr:sp macro="" textlink="">
      <xdr:nvSpPr>
        <xdr:cNvPr id="1025" name="Text Box 1"/>
        <xdr:cNvSpPr txBox="1">
          <a:spLocks noChangeArrowheads="1"/>
        </xdr:cNvSpPr>
      </xdr:nvSpPr>
      <xdr:spPr bwMode="auto">
        <a:xfrm>
          <a:off x="9324975" y="7762875"/>
          <a:ext cx="485775" cy="2952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15</a:t>
          </a:r>
        </a:p>
      </xdr:txBody>
    </xdr:sp>
    <xdr:clientData/>
  </xdr:twoCellAnchor>
  <xdr:twoCellAnchor>
    <xdr:from>
      <xdr:col>15</xdr:col>
      <xdr:colOff>76200</xdr:colOff>
      <xdr:row>45</xdr:row>
      <xdr:rowOff>66675</xdr:rowOff>
    </xdr:from>
    <xdr:to>
      <xdr:col>15</xdr:col>
      <xdr:colOff>561975</xdr:colOff>
      <xdr:row>46</xdr:row>
      <xdr:rowOff>171450</xdr:rowOff>
    </xdr:to>
    <xdr:sp macro="" textlink="">
      <xdr:nvSpPr>
        <xdr:cNvPr id="1026" name="Text Box 2"/>
        <xdr:cNvSpPr txBox="1">
          <a:spLocks noChangeArrowheads="1"/>
        </xdr:cNvSpPr>
      </xdr:nvSpPr>
      <xdr:spPr bwMode="auto">
        <a:xfrm>
          <a:off x="9220200" y="7048500"/>
          <a:ext cx="485775" cy="2952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15</a:t>
          </a:r>
        </a:p>
      </xdr:txBody>
    </xdr:sp>
    <xdr:clientData/>
  </xdr:twoCellAnchor>
  <xdr:twoCellAnchor>
    <xdr:from>
      <xdr:col>0</xdr:col>
      <xdr:colOff>0</xdr:colOff>
      <xdr:row>42</xdr:row>
      <xdr:rowOff>89646</xdr:rowOff>
    </xdr:from>
    <xdr:to>
      <xdr:col>0</xdr:col>
      <xdr:colOff>13010029</xdr:colOff>
      <xdr:row>92</xdr:row>
      <xdr:rowOff>22411</xdr:rowOff>
    </xdr:to>
    <xdr:sp macro="" textlink="">
      <xdr:nvSpPr>
        <xdr:cNvPr id="2" name="TextBox 1">
          <a:hlinkClick xmlns:r="http://schemas.openxmlformats.org/officeDocument/2006/relationships" r:id="rId1"/>
        </xdr:cNvPr>
        <xdr:cNvSpPr txBox="1"/>
      </xdr:nvSpPr>
      <xdr:spPr>
        <a:xfrm>
          <a:off x="0" y="13413440"/>
          <a:ext cx="13010029" cy="9076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200">
              <a:solidFill>
                <a:schemeClr val="dk1"/>
              </a:solidFill>
              <a:effectLst/>
              <a:latin typeface="Arial" panose="020B0604020202020204" pitchFamily="34" charset="0"/>
              <a:ea typeface="+mn-ea"/>
              <a:cs typeface="Arial" panose="020B0604020202020204" pitchFamily="34" charset="0"/>
            </a:rPr>
            <a:t>15. If you would like to be kept up to date on NISRA tourism statistics please join our </a:t>
          </a:r>
          <a:r>
            <a:rPr lang="en-GB" sz="12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mailing list</a:t>
          </a:r>
          <a:r>
            <a:rPr lang="en-GB" sz="1200">
              <a:solidFill>
                <a:schemeClr val="dk1"/>
              </a:solidFill>
              <a:effectLst/>
              <a:latin typeface="Arial" panose="020B0604020202020204" pitchFamily="34" charset="0"/>
              <a:ea typeface="+mn-ea"/>
              <a:cs typeface="Arial" panose="020B0604020202020204" pitchFamily="34" charset="0"/>
            </a:rPr>
            <a: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When you are join the list, we will notify you by email of:</a:t>
          </a:r>
        </a:p>
        <a:p>
          <a:pPr lvl="0"/>
          <a:r>
            <a:rPr lang="en-GB" sz="1200">
              <a:solidFill>
                <a:schemeClr val="dk1"/>
              </a:solidFill>
              <a:effectLst/>
              <a:latin typeface="Arial" panose="020B0604020202020204" pitchFamily="34" charset="0"/>
              <a:ea typeface="+mn-ea"/>
              <a:cs typeface="Arial" panose="020B0604020202020204" pitchFamily="34" charset="0"/>
            </a:rPr>
            <a:t>new NI tourism statistical publications that have been released</a:t>
          </a:r>
        </a:p>
        <a:p>
          <a:pPr lvl="0"/>
          <a:r>
            <a:rPr lang="en-GB" sz="1200">
              <a:solidFill>
                <a:schemeClr val="dk1"/>
              </a:solidFill>
              <a:effectLst/>
              <a:latin typeface="Arial" panose="020B0604020202020204" pitchFamily="34" charset="0"/>
              <a:ea typeface="+mn-ea"/>
              <a:cs typeface="Arial" panose="020B0604020202020204" pitchFamily="34" charset="0"/>
            </a:rPr>
            <a:t>any delays or changes being made to tourism statistical publications</a:t>
          </a:r>
        </a:p>
        <a:p>
          <a:pPr lvl="0"/>
          <a:r>
            <a:rPr lang="en-GB" sz="1200">
              <a:solidFill>
                <a:schemeClr val="dk1"/>
              </a:solidFill>
              <a:effectLst/>
              <a:latin typeface="Arial" panose="020B0604020202020204" pitchFamily="34" charset="0"/>
              <a:ea typeface="+mn-ea"/>
              <a:cs typeface="Arial" panose="020B0604020202020204" pitchFamily="34" charset="0"/>
            </a:rPr>
            <a:t>user engagement exercises</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You can be removed from the list at any time.</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 </a:t>
          </a:r>
        </a:p>
        <a:p>
          <a:pPr lvl="0"/>
          <a:r>
            <a:rPr lang="en-GB" sz="1200" b="1" u="sng">
              <a:solidFill>
                <a:schemeClr val="dk1"/>
              </a:solidFill>
              <a:effectLst/>
              <a:latin typeface="Arial" panose="020B0604020202020204" pitchFamily="34" charset="0"/>
              <a:ea typeface="+mn-ea"/>
              <a:cs typeface="Arial" panose="020B0604020202020204" pitchFamily="34" charset="0"/>
            </a:rPr>
            <a:t>16. </a:t>
          </a:r>
          <a:r>
            <a:rPr lang="en-GB" sz="1200" b="1" u="sng">
              <a:solidFill>
                <a:srgbClr val="FF0000"/>
              </a:solidFill>
              <a:effectLst/>
              <a:latin typeface="Arial" panose="020B0604020202020204" pitchFamily="34" charset="0"/>
              <a:ea typeface="+mn-ea"/>
              <a:cs typeface="Arial" panose="020B0604020202020204" pitchFamily="34" charset="0"/>
            </a:rPr>
            <a:t>Household Travel Survey 2018 data issues</a:t>
          </a:r>
        </a:p>
        <a:p>
          <a:pPr lvl="0"/>
          <a:endParaRPr lang="en-GB" sz="1200">
            <a:solidFill>
              <a:srgbClr val="FF0000"/>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Data from the 2018 Household Travel Survey (HTS), provided by Central Statistics Office (CSO), relating to the number of visitors coming to Northern Ireland from the Republic of Ireland (ROI), </a:t>
          </a:r>
          <a:r>
            <a:rPr lang="en-GB" sz="1200" b="1" u="sng">
              <a:solidFill>
                <a:schemeClr val="dk1"/>
              </a:solidFill>
              <a:effectLst/>
              <a:latin typeface="Arial" panose="020B0604020202020204" pitchFamily="34" charset="0"/>
              <a:ea typeface="+mn-ea"/>
              <a:cs typeface="Arial" panose="020B0604020202020204" pitchFamily="34" charset="0"/>
            </a:rPr>
            <a:t>should be considered as</a:t>
          </a:r>
          <a:r>
            <a:rPr lang="en-GB" sz="1200" u="sng">
              <a:solidFill>
                <a:schemeClr val="dk1"/>
              </a:solidFill>
              <a:effectLst/>
              <a:latin typeface="Arial" panose="020B0604020202020204" pitchFamily="34" charset="0"/>
              <a:ea typeface="+mn-ea"/>
              <a:cs typeface="Arial" panose="020B0604020202020204" pitchFamily="34" charset="0"/>
            </a:rPr>
            <a:t> </a:t>
          </a:r>
          <a:r>
            <a:rPr lang="en-GB" sz="1200" b="1" u="sng">
              <a:solidFill>
                <a:schemeClr val="dk1"/>
              </a:solidFill>
              <a:effectLst/>
              <a:latin typeface="Arial" panose="020B0604020202020204" pitchFamily="34" charset="0"/>
              <a:ea typeface="+mn-ea"/>
              <a:cs typeface="Arial" panose="020B0604020202020204" pitchFamily="34" charset="0"/>
            </a:rPr>
            <a:t>interim data that may be subject to future revision</a:t>
          </a:r>
          <a:r>
            <a:rPr lang="en-GB" sz="1200">
              <a:solidFill>
                <a:schemeClr val="dk1"/>
              </a:solidFill>
              <a:effectLst/>
              <a:latin typeface="Arial" panose="020B0604020202020204" pitchFamily="34" charset="0"/>
              <a:ea typeface="+mn-ea"/>
              <a:cs typeface="Arial" panose="020B0604020202020204" pitchFamily="34" charset="0"/>
            </a:rPr>
            <a:t>.</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Background</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In 2018 the Household Travel Survey (HTS) was suspended due to quality issues in the collected data. Against a backdrop of falling response rates, it was observed that there was a non-response issue affecting the survey estimates in 2018. The percentage of HTS survey respondents who did not take overnight trips was much lower than in the equivalent quarters of 2017 and previous years. As a result, the survey weights assigned to those who took overnight trips were much higher than before, which would have led to unprecedented increases in the survey estimates of domestic trips, nights and expenditure. </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Changes to methodology</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In order to address the non-response bias in the 2018 HTS sample the CSO has adjusted the weights of respondents within each of the 112 cells of the sample design (region, sex and age class), for all four quarters of 2018. The effect of the adjustment procedure is to change the percentage breakdown between people who did and did not take overnight trips, and align it with a forecasted percentage of respondents with and without trips, based on data from the previous six years of the survey. </a:t>
          </a:r>
        </a:p>
        <a:p>
          <a:r>
            <a:rPr lang="en-GB" sz="1200">
              <a:solidFill>
                <a:schemeClr val="dk1"/>
              </a:solidFill>
              <a:effectLst/>
              <a:latin typeface="Arial" panose="020B0604020202020204" pitchFamily="34" charset="0"/>
              <a:ea typeface="+mn-ea"/>
              <a:cs typeface="Arial" panose="020B0604020202020204" pitchFamily="34" charset="0"/>
            </a:rPr>
            <a:t>In this way, the percentage of people in the sample who have taken overnight trips follows a broadly similar, though not identical, pattern to previous years. This has the effect of addressing the non-response bias issue in the sample by reducing the weight assigned to those who took overnight trips. This further has the effect of reducing the estimates of trips, nights and expenditure arising from the HTS compared to the pre-adjustment estimates for 2018. </a:t>
          </a:r>
        </a:p>
        <a:p>
          <a:r>
            <a:rPr lang="en-GB" sz="1200">
              <a:solidFill>
                <a:schemeClr val="dk1"/>
              </a:solidFill>
              <a:effectLst/>
              <a:latin typeface="Arial" panose="020B0604020202020204" pitchFamily="34" charset="0"/>
              <a:ea typeface="+mn-ea"/>
              <a:cs typeface="Arial" panose="020B0604020202020204" pitchFamily="34" charset="0"/>
            </a:rPr>
            <a:t>The estimates arising from this adjustment to the 2018 Household Travel Survey will be reviewed again in the context of the 2019 data. Therefore, the 2018 data should be considered interim and may be subject to future revision.</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b="1">
              <a:solidFill>
                <a:schemeClr val="dk1"/>
              </a:solidFill>
              <a:effectLst/>
              <a:latin typeface="Arial" panose="020B0604020202020204" pitchFamily="34" charset="0"/>
              <a:ea typeface="+mn-ea"/>
              <a:cs typeface="Arial" panose="020B0604020202020204" pitchFamily="34" charset="0"/>
            </a:rPr>
            <a:t>NISRA quality assessment</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NISRA Tourism Statistics has been in liaison with CSO since the issue with the 2018 data became known.  Having looked at the issues faced with the underlying data, we have taken the view that the adjustments CSO have made to correct the issue are reasonable and appropriate.  </a:t>
          </a:r>
        </a:p>
        <a:p>
          <a:r>
            <a:rPr lang="en-GB" sz="1200">
              <a:solidFill>
                <a:schemeClr val="dk1"/>
              </a:solidFill>
              <a:effectLst/>
              <a:latin typeface="Arial" panose="020B0604020202020204" pitchFamily="34" charset="0"/>
              <a:ea typeface="+mn-ea"/>
              <a:cs typeface="Arial" panose="020B0604020202020204" pitchFamily="34" charset="0"/>
            </a:rPr>
            <a:t>We have looked at past trends as well to assure ourselves that the patterns look correct.  For example, the 23% increase in the estimate for trips between 2017 and 2018 compares with a recent 35% increase in trips between 2015 and 2016.  The estimate for expenditure has increased by 20%, which compares with an increase of 29% between 2016 and 2017.  Therefore</a:t>
          </a:r>
        </a:p>
        <a:p>
          <a:r>
            <a:rPr lang="en-GB" sz="1200">
              <a:solidFill>
                <a:schemeClr val="dk1"/>
              </a:solidFill>
              <a:effectLst/>
              <a:latin typeface="Arial" panose="020B0604020202020204" pitchFamily="34" charset="0"/>
              <a:ea typeface="+mn-ea"/>
              <a:cs typeface="Arial" panose="020B0604020202020204" pitchFamily="34" charset="0"/>
            </a:rPr>
            <a:t>Whilst the data has no direct equivalent, we considered results from the 2018 hotel occupancy and found that arrivals from ROI visitors increased by 18% between 2017 and 2018, also indicating a similar increase, albeit for a subsection of these visitors.</a:t>
          </a:r>
        </a:p>
        <a:p>
          <a:r>
            <a:rPr lang="en-GB" sz="1200">
              <a:solidFill>
                <a:schemeClr val="dk1"/>
              </a:solidFill>
              <a:effectLst/>
              <a:latin typeface="Arial" panose="020B0604020202020204" pitchFamily="34" charset="0"/>
              <a:ea typeface="+mn-ea"/>
              <a:cs typeface="Arial" panose="020B0604020202020204" pitchFamily="34" charset="0"/>
            </a:rPr>
            <a:t>We also considered the relative importance of the data to overall estimates.  Visitors from ROI represent about only 12% of all trips in NI and therefore we have taken this context into account.</a:t>
          </a:r>
        </a:p>
        <a:p>
          <a:endParaRPr lang="en-GB"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mn-ea"/>
              <a:cs typeface="Arial" panose="020B0604020202020204" pitchFamily="34" charset="0"/>
            </a:rPr>
            <a:t>**Update 24/06/2019 A report containing full details of the issues in the HTS, and the interim solution, is available on the CSO website and can be accessed </a:t>
          </a:r>
          <a:r>
            <a:rPr lang="en-GB" sz="1200" b="1"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here</a:t>
          </a:r>
          <a:r>
            <a:rPr lang="en-GB" sz="1200" b="1" i="1">
              <a:solidFill>
                <a:schemeClr val="dk1"/>
              </a:solidFill>
              <a:effectLst/>
              <a:latin typeface="Arial" panose="020B0604020202020204" pitchFamily="34" charset="0"/>
              <a:ea typeface="+mn-ea"/>
              <a:cs typeface="Arial" panose="020B0604020202020204" pitchFamily="34" charset="0"/>
            </a:rPr>
            <a:t>**</a:t>
          </a:r>
          <a:endParaRPr lang="en-GB" sz="1200" i="1">
            <a:solidFill>
              <a:schemeClr val="dk1"/>
            </a:solidFill>
            <a:effectLst/>
            <a:latin typeface="Arial" panose="020B0604020202020204" pitchFamily="34" charset="0"/>
            <a:ea typeface="+mn-ea"/>
            <a:cs typeface="Arial" panose="020B0604020202020204" pitchFamily="34" charset="0"/>
          </a:endParaRPr>
        </a:p>
        <a:p>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Conclusion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Following quality checks NISRA feel the data provided by CSO is of suitable quality to report on.  We ask users to be aware there is potential for future revision, but we don’t feel this is likely to change the overall message of the publication or the key statistics. We advise users that are particularly interested in the number of visitors from ROI to use the figures with caution and look at the patterns over the last few years rather than focussing on short term changes.</a:t>
          </a:r>
        </a:p>
        <a:p>
          <a:r>
            <a:rPr lang="en-GB" sz="1200">
              <a:solidFill>
                <a:schemeClr val="dk1"/>
              </a:solidFill>
              <a:effectLst/>
              <a:latin typeface="Arial" panose="020B0604020202020204" pitchFamily="34" charset="0"/>
              <a:ea typeface="+mn-ea"/>
              <a:cs typeface="Arial" panose="020B0604020202020204" pitchFamily="34" charset="0"/>
            </a:rPr>
            <a:t>If a future revision occur we will make users aware of their impact on the statistics in this publication.  </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168089</xdr:rowOff>
    </xdr:from>
    <xdr:to>
      <xdr:col>10</xdr:col>
      <xdr:colOff>481850</xdr:colOff>
      <xdr:row>37</xdr:row>
      <xdr:rowOff>156883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28575</xdr:rowOff>
    </xdr:from>
    <xdr:to>
      <xdr:col>5</xdr:col>
      <xdr:colOff>893989</xdr:colOff>
      <xdr:row>33</xdr:row>
      <xdr:rowOff>166688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0.82093</cdr:x>
      <cdr:y>0.09032</cdr:y>
    </cdr:from>
    <cdr:to>
      <cdr:x>1</cdr:x>
      <cdr:y>0.2319</cdr:y>
    </cdr:to>
    <cdr:sp macro="" textlink="">
      <cdr:nvSpPr>
        <cdr:cNvPr id="2" name="TextBox 1"/>
        <cdr:cNvSpPr txBox="1"/>
      </cdr:nvSpPr>
      <cdr:spPr>
        <a:xfrm xmlns:a="http://schemas.openxmlformats.org/drawingml/2006/main">
          <a:off x="6724650" y="528638"/>
          <a:ext cx="1466850" cy="828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0.76175</cdr:x>
      <cdr:y>0.10686</cdr:y>
    </cdr:from>
    <cdr:to>
      <cdr:x>0.99419</cdr:x>
      <cdr:y>0.23868</cdr:y>
    </cdr:to>
    <cdr:sp macro="" textlink="">
      <cdr:nvSpPr>
        <cdr:cNvPr id="3" name="TextBox 2"/>
        <cdr:cNvSpPr txBox="1"/>
      </cdr:nvSpPr>
      <cdr:spPr>
        <a:xfrm xmlns:a="http://schemas.openxmlformats.org/drawingml/2006/main">
          <a:off x="6238875" y="605109"/>
          <a:ext cx="1903639" cy="746446"/>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r>
            <a:rPr lang="en-GB" sz="1100" b="1">
              <a:solidFill>
                <a:sysClr val="windowText" lastClr="000000"/>
              </a:solidFill>
              <a:latin typeface="Arial" panose="020B0604020202020204" pitchFamily="34" charset="0"/>
              <a:cs typeface="Arial" panose="020B0604020202020204" pitchFamily="34" charset="0"/>
            </a:rPr>
            <a:t>Total external</a:t>
          </a:r>
          <a:r>
            <a:rPr lang="en-GB" sz="1100" b="1" baseline="0">
              <a:solidFill>
                <a:sysClr val="windowText" lastClr="000000"/>
              </a:solidFill>
              <a:latin typeface="Arial" panose="020B0604020202020204" pitchFamily="34" charset="0"/>
              <a:cs typeface="Arial" panose="020B0604020202020204" pitchFamily="34" charset="0"/>
            </a:rPr>
            <a:t> visitor trips</a:t>
          </a:r>
          <a:endParaRPr lang="en-GB" sz="1100" b="1">
            <a:solidFill>
              <a:sysClr val="windowText" lastClr="000000"/>
            </a:solidFill>
            <a:latin typeface="Arial" panose="020B0604020202020204" pitchFamily="34" charset="0"/>
            <a:cs typeface="Arial" panose="020B0604020202020204" pitchFamily="34" charset="0"/>
          </a:endParaRPr>
        </a:p>
        <a:p xmlns:a="http://schemas.openxmlformats.org/drawingml/2006/main">
          <a:endParaRPr lang="en-GB" sz="400" b="1">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2018:</a:t>
          </a:r>
        </a:p>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2.8m trips (56%)</a:t>
          </a:r>
        </a:p>
        <a:p xmlns:a="http://schemas.openxmlformats.org/drawingml/2006/main">
          <a:endParaRPr lang="en-GB" sz="1100">
            <a:solidFill>
              <a:srgbClr val="0070C0"/>
            </a:solidFill>
          </a:endParaRPr>
        </a:p>
        <a:p xmlns:a="http://schemas.openxmlformats.org/drawingml/2006/main">
          <a:endParaRPr lang="en-GB" sz="1100">
            <a:solidFill>
              <a:srgbClr val="0070C0"/>
            </a:solidFill>
          </a:endParaRPr>
        </a:p>
      </cdr:txBody>
    </cdr:sp>
  </cdr:relSizeAnchor>
  <cdr:relSizeAnchor xmlns:cdr="http://schemas.openxmlformats.org/drawingml/2006/chartDrawing">
    <cdr:from>
      <cdr:x>0.77907</cdr:x>
      <cdr:y>0.26905</cdr:y>
    </cdr:from>
    <cdr:to>
      <cdr:x>0.97674</cdr:x>
      <cdr:y>0.40765</cdr:y>
    </cdr:to>
    <cdr:sp macro="" textlink="">
      <cdr:nvSpPr>
        <cdr:cNvPr id="4" name="TextBox 1"/>
        <cdr:cNvSpPr txBox="1"/>
      </cdr:nvSpPr>
      <cdr:spPr>
        <a:xfrm xmlns:a="http://schemas.openxmlformats.org/drawingml/2006/main">
          <a:off x="6380694" y="1574792"/>
          <a:ext cx="1618945" cy="811241"/>
        </a:xfrm>
        <a:prstGeom xmlns:a="http://schemas.openxmlformats.org/drawingml/2006/main" prst="rect">
          <a:avLst/>
        </a:prstGeom>
        <a:ln xmlns:a="http://schemas.openxmlformats.org/drawingml/2006/main">
          <a:solidFill>
            <a:srgbClr val="FF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1">
              <a:solidFill>
                <a:srgbClr val="FF0000"/>
              </a:solidFill>
              <a:latin typeface="Arial" panose="020B0604020202020204" pitchFamily="34" charset="0"/>
              <a:cs typeface="Arial" panose="020B0604020202020204" pitchFamily="34" charset="0"/>
            </a:rPr>
            <a:t>Domestic</a:t>
          </a:r>
          <a:r>
            <a:rPr lang="en-GB" sz="1100" b="1" baseline="0">
              <a:solidFill>
                <a:srgbClr val="FF0000"/>
              </a:solidFill>
              <a:latin typeface="Arial" panose="020B0604020202020204" pitchFamily="34" charset="0"/>
              <a:cs typeface="Arial" panose="020B0604020202020204" pitchFamily="34" charset="0"/>
            </a:rPr>
            <a:t> v</a:t>
          </a:r>
          <a:r>
            <a:rPr lang="en-GB" sz="1100" b="1">
              <a:solidFill>
                <a:srgbClr val="FF0000"/>
              </a:solidFill>
              <a:latin typeface="Arial" panose="020B0604020202020204" pitchFamily="34" charset="0"/>
              <a:cs typeface="Arial" panose="020B0604020202020204" pitchFamily="34" charset="0"/>
            </a:rPr>
            <a:t>isitor</a:t>
          </a:r>
          <a:r>
            <a:rPr lang="en-GB" sz="1100" b="1" baseline="0">
              <a:solidFill>
                <a:srgbClr val="FF0000"/>
              </a:solidFill>
              <a:latin typeface="Arial" panose="020B0604020202020204" pitchFamily="34" charset="0"/>
              <a:cs typeface="Arial" panose="020B0604020202020204" pitchFamily="34" charset="0"/>
            </a:rPr>
            <a:t> trips</a:t>
          </a:r>
          <a:endParaRPr lang="en-GB" sz="1100" b="1">
            <a:solidFill>
              <a:srgbClr val="FF0000"/>
            </a:solidFill>
            <a:latin typeface="Arial" panose="020B0604020202020204" pitchFamily="34" charset="0"/>
            <a:cs typeface="Arial" panose="020B0604020202020204" pitchFamily="34" charset="0"/>
          </a:endParaRPr>
        </a:p>
        <a:p xmlns:a="http://schemas.openxmlformats.org/drawingml/2006/main">
          <a:endParaRPr lang="en-GB" sz="300">
            <a:solidFill>
              <a:srgbClr val="FF0000"/>
            </a:solidFill>
            <a:latin typeface="Arial" panose="020B0604020202020204" pitchFamily="34" charset="0"/>
            <a:cs typeface="Arial" panose="020B0604020202020204" pitchFamily="34" charset="0"/>
          </a:endParaRPr>
        </a:p>
        <a:p xmlns:a="http://schemas.openxmlformats.org/drawingml/2006/main">
          <a:r>
            <a:rPr lang="en-GB" sz="1100">
              <a:solidFill>
                <a:srgbClr val="FF0000"/>
              </a:solidFill>
              <a:latin typeface="Arial" panose="020B0604020202020204" pitchFamily="34" charset="0"/>
              <a:cs typeface="Arial" panose="020B0604020202020204" pitchFamily="34" charset="0"/>
            </a:rPr>
            <a:t>2018:</a:t>
          </a:r>
        </a:p>
        <a:p xmlns:a="http://schemas.openxmlformats.org/drawingml/2006/main">
          <a:r>
            <a:rPr lang="en-GB" sz="1100">
              <a:solidFill>
                <a:srgbClr val="FF0000"/>
              </a:solidFill>
              <a:latin typeface="Arial" panose="020B0604020202020204" pitchFamily="34" charset="0"/>
              <a:cs typeface="Arial" panose="020B0604020202020204" pitchFamily="34" charset="0"/>
            </a:rPr>
            <a:t>2.2m trips (44%)</a:t>
          </a:r>
        </a:p>
        <a:p xmlns:a="http://schemas.openxmlformats.org/drawingml/2006/main">
          <a:endParaRPr lang="en-GB" sz="1100">
            <a:solidFill>
              <a:srgbClr val="FF0000"/>
            </a:solidFill>
          </a:endParaRPr>
        </a:p>
        <a:p xmlns:a="http://schemas.openxmlformats.org/drawingml/2006/main">
          <a:endParaRPr lang="en-GB" sz="1100">
            <a:solidFill>
              <a:srgbClr val="FF0000"/>
            </a:solidFill>
          </a:endParaRPr>
        </a:p>
      </cdr:txBody>
    </cdr:sp>
  </cdr:relSizeAnchor>
  <cdr:relSizeAnchor xmlns:cdr="http://schemas.openxmlformats.org/drawingml/2006/chartDrawing">
    <cdr:from>
      <cdr:x>0.77106</cdr:x>
      <cdr:y>0.63521</cdr:y>
    </cdr:from>
    <cdr:to>
      <cdr:x>0.98854</cdr:x>
      <cdr:y>0.73963</cdr:y>
    </cdr:to>
    <cdr:sp macro="" textlink="">
      <cdr:nvSpPr>
        <cdr:cNvPr id="6" name="TextBox 4"/>
        <cdr:cNvSpPr txBox="1"/>
      </cdr:nvSpPr>
      <cdr:spPr>
        <a:xfrm xmlns:a="http://schemas.openxmlformats.org/drawingml/2006/main">
          <a:off x="6315075" y="3596948"/>
          <a:ext cx="1781175" cy="591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Outside UK and ROI visitors</a:t>
          </a:r>
        </a:p>
        <a:p xmlns:a="http://schemas.openxmlformats.org/drawingml/2006/main">
          <a:endParaRPr lang="en-GB" sz="600">
            <a:solidFill>
              <a:schemeClr val="bg1">
                <a:lumMod val="50000"/>
              </a:schemeClr>
            </a:solidFill>
            <a:latin typeface="Arial" panose="020B0604020202020204" pitchFamily="34" charset="0"/>
            <a:cs typeface="Arial" panose="020B0604020202020204" pitchFamily="34" charset="0"/>
          </a:endParaRPr>
        </a:p>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2018: 0.8m trips </a:t>
          </a:r>
        </a:p>
      </cdr:txBody>
    </cdr:sp>
  </cdr:relSizeAnchor>
  <cdr:relSizeAnchor xmlns:cdr="http://schemas.openxmlformats.org/drawingml/2006/chartDrawing">
    <cdr:from>
      <cdr:x>0.76977</cdr:x>
      <cdr:y>0.49362</cdr:y>
    </cdr:from>
    <cdr:to>
      <cdr:x>0.98256</cdr:x>
      <cdr:y>0.64334</cdr:y>
    </cdr:to>
    <cdr:sp macro="" textlink="">
      <cdr:nvSpPr>
        <cdr:cNvPr id="7" name="TextBox 3"/>
        <cdr:cNvSpPr txBox="1"/>
      </cdr:nvSpPr>
      <cdr:spPr>
        <a:xfrm xmlns:a="http://schemas.openxmlformats.org/drawingml/2006/main">
          <a:off x="6304484" y="2889222"/>
          <a:ext cx="1742780" cy="8763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rgbClr val="0070C0"/>
              </a:solidFill>
              <a:latin typeface="Arial" panose="020B0604020202020204" pitchFamily="34" charset="0"/>
              <a:cs typeface="Arial" panose="020B0604020202020204" pitchFamily="34" charset="0"/>
            </a:rPr>
            <a:t>Great Britain visitors</a:t>
          </a:r>
        </a:p>
        <a:p xmlns:a="http://schemas.openxmlformats.org/drawingml/2006/main">
          <a:endParaRPr lang="en-GB" sz="600">
            <a:solidFill>
              <a:srgbClr val="0070C0"/>
            </a:solidFill>
            <a:latin typeface="Arial" panose="020B0604020202020204" pitchFamily="34" charset="0"/>
            <a:cs typeface="Arial" panose="020B0604020202020204" pitchFamily="34" charset="0"/>
          </a:endParaRPr>
        </a:p>
        <a:p xmlns:a="http://schemas.openxmlformats.org/drawingml/2006/main">
          <a:r>
            <a:rPr lang="en-GB" sz="1000">
              <a:solidFill>
                <a:srgbClr val="0070C0"/>
              </a:solidFill>
              <a:latin typeface="Arial" panose="020B0604020202020204" pitchFamily="34" charset="0"/>
              <a:cs typeface="Arial" panose="020B0604020202020204" pitchFamily="34" charset="0"/>
            </a:rPr>
            <a:t>2018: 1.4m</a:t>
          </a:r>
          <a:r>
            <a:rPr lang="en-GB" sz="1000" baseline="0">
              <a:solidFill>
                <a:srgbClr val="0070C0"/>
              </a:solidFill>
              <a:latin typeface="Arial" panose="020B0604020202020204" pitchFamily="34" charset="0"/>
              <a:cs typeface="Arial" panose="020B0604020202020204" pitchFamily="34" charset="0"/>
            </a:rPr>
            <a:t> trips </a:t>
          </a:r>
          <a:endParaRPr lang="en-GB" sz="1000">
            <a:solidFill>
              <a:srgbClr val="0070C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0.77222</cdr:x>
      <cdr:y>0.72308</cdr:y>
    </cdr:from>
    <cdr:to>
      <cdr:x>1</cdr:x>
      <cdr:y>0.82751</cdr:y>
    </cdr:to>
    <cdr:sp macro="" textlink="">
      <cdr:nvSpPr>
        <cdr:cNvPr id="8" name="TextBox 5"/>
        <cdr:cNvSpPr txBox="1"/>
      </cdr:nvSpPr>
      <cdr:spPr>
        <a:xfrm xmlns:a="http://schemas.openxmlformats.org/drawingml/2006/main">
          <a:off x="6324599" y="4094522"/>
          <a:ext cx="1865539" cy="5913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rgbClr val="00B050"/>
              </a:solidFill>
              <a:latin typeface="Arial" panose="020B0604020202020204" pitchFamily="34" charset="0"/>
              <a:cs typeface="Arial" panose="020B0604020202020204" pitchFamily="34" charset="0"/>
            </a:rPr>
            <a:t>Republic</a:t>
          </a:r>
          <a:r>
            <a:rPr lang="en-GB" sz="1000" baseline="0">
              <a:solidFill>
                <a:srgbClr val="00B050"/>
              </a:solidFill>
              <a:latin typeface="Arial" panose="020B0604020202020204" pitchFamily="34" charset="0"/>
              <a:cs typeface="Arial" panose="020B0604020202020204" pitchFamily="34" charset="0"/>
            </a:rPr>
            <a:t> of Ireland (ROI) visitors</a:t>
          </a:r>
          <a:r>
            <a:rPr lang="en-GB" sz="1000" baseline="0">
              <a:solidFill>
                <a:srgbClr val="FF0000"/>
              </a:solidFill>
              <a:latin typeface="Arial" panose="020B0604020202020204" pitchFamily="34" charset="0"/>
              <a:cs typeface="Arial" panose="020B0604020202020204" pitchFamily="34" charset="0"/>
            </a:rPr>
            <a:t>*</a:t>
          </a:r>
        </a:p>
        <a:p xmlns:a="http://schemas.openxmlformats.org/drawingml/2006/main">
          <a:endParaRPr lang="en-GB" sz="600">
            <a:solidFill>
              <a:srgbClr val="00B050"/>
            </a:solidFill>
            <a:latin typeface="Arial" panose="020B0604020202020204" pitchFamily="34" charset="0"/>
            <a:cs typeface="Arial" panose="020B0604020202020204" pitchFamily="34" charset="0"/>
          </a:endParaRPr>
        </a:p>
        <a:p xmlns:a="http://schemas.openxmlformats.org/drawingml/2006/main">
          <a:r>
            <a:rPr lang="en-GB" sz="1000">
              <a:solidFill>
                <a:srgbClr val="00B050"/>
              </a:solidFill>
              <a:latin typeface="Arial" panose="020B0604020202020204" pitchFamily="34" charset="0"/>
              <a:cs typeface="Arial" panose="020B0604020202020204" pitchFamily="34" charset="0"/>
            </a:rPr>
            <a:t>2018: 0.6m trips</a:t>
          </a:r>
        </a:p>
      </cdr:txBody>
    </cdr:sp>
  </cdr:relSizeAnchor>
  <cdr:relSizeAnchor xmlns:cdr="http://schemas.openxmlformats.org/drawingml/2006/chartDrawing">
    <cdr:from>
      <cdr:x>0.49116</cdr:x>
      <cdr:y>0.45197</cdr:y>
    </cdr:from>
    <cdr:to>
      <cdr:x>0.77703</cdr:x>
      <cdr:y>0.51304</cdr:y>
    </cdr:to>
    <cdr:sp macro="" textlink="">
      <cdr:nvSpPr>
        <cdr:cNvPr id="9" name="TextBox 1"/>
        <cdr:cNvSpPr txBox="1"/>
      </cdr:nvSpPr>
      <cdr:spPr>
        <a:xfrm xmlns:a="http://schemas.openxmlformats.org/drawingml/2006/main">
          <a:off x="4022707" y="2559359"/>
          <a:ext cx="2341315" cy="345765"/>
        </a:xfrm>
        <a:prstGeom xmlns:a="http://schemas.openxmlformats.org/drawingml/2006/main" prst="rect">
          <a:avLst/>
        </a:prstGeom>
        <a:ln xmlns:a="http://schemas.openxmlformats.org/drawingml/2006/main">
          <a:solidFill>
            <a:schemeClr val="tx1"/>
          </a:solidFill>
          <a:prstDash val="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0">
              <a:solidFill>
                <a:sysClr val="windowText" lastClr="000000"/>
              </a:solidFill>
              <a:latin typeface="Arial" panose="020B0604020202020204" pitchFamily="34" charset="0"/>
              <a:cs typeface="Arial" panose="020B0604020202020204" pitchFamily="34" charset="0"/>
            </a:rPr>
            <a:t>Breakdown</a:t>
          </a:r>
          <a:r>
            <a:rPr lang="en-GB" sz="1000" b="0" baseline="0">
              <a:solidFill>
                <a:sysClr val="windowText" lastClr="000000"/>
              </a:solidFill>
              <a:latin typeface="Arial" panose="020B0604020202020204" pitchFamily="34" charset="0"/>
              <a:cs typeface="Arial" panose="020B0604020202020204" pitchFamily="34" charset="0"/>
            </a:rPr>
            <a:t> of e</a:t>
          </a:r>
          <a:r>
            <a:rPr lang="en-GB" sz="1000" b="0">
              <a:solidFill>
                <a:sysClr val="windowText" lastClr="000000"/>
              </a:solidFill>
              <a:latin typeface="Arial" panose="020B0604020202020204" pitchFamily="34" charset="0"/>
              <a:cs typeface="Arial" panose="020B0604020202020204" pitchFamily="34" charset="0"/>
            </a:rPr>
            <a:t>xternal</a:t>
          </a:r>
          <a:r>
            <a:rPr lang="en-GB" sz="1000" b="0" baseline="0">
              <a:solidFill>
                <a:sysClr val="windowText" lastClr="000000"/>
              </a:solidFill>
              <a:latin typeface="Arial" panose="020B0604020202020204" pitchFamily="34" charset="0"/>
              <a:cs typeface="Arial" panose="020B0604020202020204" pitchFamily="34" charset="0"/>
            </a:rPr>
            <a:t> visitor trips by place of origin:</a:t>
          </a:r>
          <a:endParaRPr lang="en-GB" sz="1000" b="0">
            <a:solidFill>
              <a:sysClr val="windowText" lastClr="000000"/>
            </a:solidFill>
          </a:endParaRPr>
        </a:p>
        <a:p xmlns:a="http://schemas.openxmlformats.org/drawingml/2006/main">
          <a:endParaRPr lang="en-GB" sz="1000" b="0">
            <a:solidFill>
              <a:srgbClr val="0070C0"/>
            </a:solidFill>
          </a:endParaRPr>
        </a:p>
      </cdr:txBody>
    </cdr:sp>
  </cdr:relSizeAnchor>
  <cdr:relSizeAnchor xmlns:cdr="http://schemas.openxmlformats.org/drawingml/2006/chartDrawing">
    <cdr:from>
      <cdr:x>0</cdr:x>
      <cdr:y>0.00651</cdr:y>
    </cdr:from>
    <cdr:to>
      <cdr:x>0.18724</cdr:x>
      <cdr:y>0.0895</cdr:y>
    </cdr:to>
    <cdr:sp macro="" textlink="">
      <cdr:nvSpPr>
        <cdr:cNvPr id="10" name="TextBox 9"/>
        <cdr:cNvSpPr txBox="1"/>
      </cdr:nvSpPr>
      <cdr:spPr>
        <a:xfrm xmlns:a="http://schemas.openxmlformats.org/drawingml/2006/main">
          <a:off x="0" y="38100"/>
          <a:ext cx="1533526"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Number of overnight trips (millions)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47625</xdr:colOff>
      <xdr:row>3</xdr:row>
      <xdr:rowOff>57150</xdr:rowOff>
    </xdr:from>
    <xdr:to>
      <xdr:col>5</xdr:col>
      <xdr:colOff>855889</xdr:colOff>
      <xdr:row>33</xdr:row>
      <xdr:rowOff>4763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809625</xdr:colOff>
      <xdr:row>27</xdr:row>
      <xdr:rowOff>9525</xdr:rowOff>
    </xdr:from>
    <xdr:to>
      <xdr:col>3</xdr:col>
      <xdr:colOff>914400</xdr:colOff>
      <xdr:row>27</xdr:row>
      <xdr:rowOff>104775</xdr:rowOff>
    </xdr:to>
    <xdr:cxnSp macro="">
      <xdr:nvCxnSpPr>
        <xdr:cNvPr id="4" name="Straight Connector 3"/>
        <xdr:cNvCxnSpPr/>
      </xdr:nvCxnSpPr>
      <xdr:spPr>
        <a:xfrm flipH="1" flipV="1">
          <a:off x="6438900" y="5181600"/>
          <a:ext cx="104775" cy="95250"/>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0.82093</cdr:x>
      <cdr:y>0.09032</cdr:y>
    </cdr:from>
    <cdr:to>
      <cdr:x>1</cdr:x>
      <cdr:y>0.2319</cdr:y>
    </cdr:to>
    <cdr:sp macro="" textlink="">
      <cdr:nvSpPr>
        <cdr:cNvPr id="2" name="TextBox 1"/>
        <cdr:cNvSpPr txBox="1"/>
      </cdr:nvSpPr>
      <cdr:spPr>
        <a:xfrm xmlns:a="http://schemas.openxmlformats.org/drawingml/2006/main">
          <a:off x="6724650" y="528638"/>
          <a:ext cx="1466850" cy="828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0.78133</cdr:x>
      <cdr:y>0.14387</cdr:y>
    </cdr:from>
    <cdr:to>
      <cdr:x>0.99675</cdr:x>
      <cdr:y>0.27569</cdr:y>
    </cdr:to>
    <cdr:sp macro="" textlink="">
      <cdr:nvSpPr>
        <cdr:cNvPr id="3" name="TextBox 2"/>
        <cdr:cNvSpPr txBox="1"/>
      </cdr:nvSpPr>
      <cdr:spPr>
        <a:xfrm xmlns:a="http://schemas.openxmlformats.org/drawingml/2006/main">
          <a:off x="6548071" y="814659"/>
          <a:ext cx="1805354" cy="746446"/>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n-GB" sz="1100" b="1">
              <a:solidFill>
                <a:sysClr val="windowText" lastClr="000000"/>
              </a:solidFill>
              <a:latin typeface="Arial" panose="020B0604020202020204" pitchFamily="34" charset="0"/>
              <a:cs typeface="Arial" panose="020B0604020202020204" pitchFamily="34" charset="0"/>
            </a:rPr>
            <a:t>External</a:t>
          </a:r>
          <a:r>
            <a:rPr lang="en-GB" sz="1100" b="1" baseline="0">
              <a:solidFill>
                <a:sysClr val="windowText" lastClr="000000"/>
              </a:solidFill>
              <a:latin typeface="Arial" panose="020B0604020202020204" pitchFamily="34" charset="0"/>
              <a:cs typeface="Arial" panose="020B0604020202020204" pitchFamily="34" charset="0"/>
            </a:rPr>
            <a:t> visitor spend</a:t>
          </a:r>
          <a:endParaRPr lang="en-GB" sz="1100" b="1">
            <a:solidFill>
              <a:sysClr val="windowText" lastClr="000000"/>
            </a:solidFill>
            <a:latin typeface="Arial" panose="020B0604020202020204" pitchFamily="34" charset="0"/>
            <a:cs typeface="Arial" panose="020B0604020202020204" pitchFamily="34" charset="0"/>
          </a:endParaRPr>
        </a:p>
        <a:p xmlns:a="http://schemas.openxmlformats.org/drawingml/2006/main">
          <a:endParaRPr lang="en-GB" sz="400" b="1">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2018:</a:t>
          </a:r>
        </a:p>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£669 spend(69%)</a:t>
          </a:r>
        </a:p>
        <a:p xmlns:a="http://schemas.openxmlformats.org/drawingml/2006/main">
          <a:endParaRPr lang="en-GB" sz="1100">
            <a:solidFill>
              <a:srgbClr val="0070C0"/>
            </a:solidFill>
          </a:endParaRPr>
        </a:p>
        <a:p xmlns:a="http://schemas.openxmlformats.org/drawingml/2006/main">
          <a:endParaRPr lang="en-GB" sz="1100">
            <a:solidFill>
              <a:srgbClr val="0070C0"/>
            </a:solidFill>
          </a:endParaRPr>
        </a:p>
      </cdr:txBody>
    </cdr:sp>
  </cdr:relSizeAnchor>
  <cdr:relSizeAnchor xmlns:cdr="http://schemas.openxmlformats.org/drawingml/2006/chartDrawing">
    <cdr:from>
      <cdr:x>0.78422</cdr:x>
      <cdr:y>0.54828</cdr:y>
    </cdr:from>
    <cdr:to>
      <cdr:x>0.99152</cdr:x>
      <cdr:y>0.68688</cdr:y>
    </cdr:to>
    <cdr:sp macro="" textlink="">
      <cdr:nvSpPr>
        <cdr:cNvPr id="4" name="TextBox 1"/>
        <cdr:cNvSpPr txBox="1"/>
      </cdr:nvSpPr>
      <cdr:spPr>
        <a:xfrm xmlns:a="http://schemas.openxmlformats.org/drawingml/2006/main">
          <a:off x="6572251" y="3104676"/>
          <a:ext cx="1737280" cy="784838"/>
        </a:xfrm>
        <a:prstGeom xmlns:a="http://schemas.openxmlformats.org/drawingml/2006/main" prst="rect">
          <a:avLst/>
        </a:prstGeom>
        <a:ln xmlns:a="http://schemas.openxmlformats.org/drawingml/2006/main">
          <a:solidFill>
            <a:srgbClr val="FF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1">
              <a:solidFill>
                <a:srgbClr val="FF0000"/>
              </a:solidFill>
              <a:latin typeface="Arial" panose="020B0604020202020204" pitchFamily="34" charset="0"/>
              <a:cs typeface="Arial" panose="020B0604020202020204" pitchFamily="34" charset="0"/>
            </a:rPr>
            <a:t>Domestic</a:t>
          </a:r>
          <a:r>
            <a:rPr lang="en-GB" sz="1100" b="1" baseline="0">
              <a:solidFill>
                <a:srgbClr val="FF0000"/>
              </a:solidFill>
              <a:latin typeface="Arial" panose="020B0604020202020204" pitchFamily="34" charset="0"/>
              <a:cs typeface="Arial" panose="020B0604020202020204" pitchFamily="34" charset="0"/>
            </a:rPr>
            <a:t> v</a:t>
          </a:r>
          <a:r>
            <a:rPr lang="en-GB" sz="1100" b="1">
              <a:solidFill>
                <a:srgbClr val="FF0000"/>
              </a:solidFill>
              <a:latin typeface="Arial" panose="020B0604020202020204" pitchFamily="34" charset="0"/>
              <a:cs typeface="Arial" panose="020B0604020202020204" pitchFamily="34" charset="0"/>
            </a:rPr>
            <a:t>isitor</a:t>
          </a:r>
          <a:r>
            <a:rPr lang="en-GB" sz="1100" b="1" baseline="0">
              <a:solidFill>
                <a:srgbClr val="FF0000"/>
              </a:solidFill>
              <a:latin typeface="Arial" panose="020B0604020202020204" pitchFamily="34" charset="0"/>
              <a:cs typeface="Arial" panose="020B0604020202020204" pitchFamily="34" charset="0"/>
            </a:rPr>
            <a:t> spend</a:t>
          </a:r>
          <a:endParaRPr lang="en-GB" sz="1100" b="1">
            <a:solidFill>
              <a:srgbClr val="FF0000"/>
            </a:solidFill>
            <a:latin typeface="Arial" panose="020B0604020202020204" pitchFamily="34" charset="0"/>
            <a:cs typeface="Arial" panose="020B0604020202020204" pitchFamily="34" charset="0"/>
          </a:endParaRPr>
        </a:p>
        <a:p xmlns:a="http://schemas.openxmlformats.org/drawingml/2006/main">
          <a:endParaRPr lang="en-GB" sz="300">
            <a:solidFill>
              <a:srgbClr val="FF0000"/>
            </a:solidFill>
            <a:latin typeface="Arial" panose="020B0604020202020204" pitchFamily="34" charset="0"/>
            <a:cs typeface="Arial" panose="020B0604020202020204" pitchFamily="34" charset="0"/>
          </a:endParaRPr>
        </a:p>
        <a:p xmlns:a="http://schemas.openxmlformats.org/drawingml/2006/main">
          <a:r>
            <a:rPr lang="en-GB" sz="1100">
              <a:solidFill>
                <a:srgbClr val="FF0000"/>
              </a:solidFill>
              <a:latin typeface="Arial" panose="020B0604020202020204" pitchFamily="34" charset="0"/>
              <a:cs typeface="Arial" panose="020B0604020202020204" pitchFamily="34" charset="0"/>
            </a:rPr>
            <a:t>2018:</a:t>
          </a:r>
        </a:p>
        <a:p xmlns:a="http://schemas.openxmlformats.org/drawingml/2006/main">
          <a:r>
            <a:rPr lang="en-GB" sz="1100">
              <a:solidFill>
                <a:srgbClr val="FF0000"/>
              </a:solidFill>
              <a:latin typeface="Arial" panose="020B0604020202020204" pitchFamily="34" charset="0"/>
              <a:cs typeface="Arial" panose="020B0604020202020204" pitchFamily="34" charset="0"/>
            </a:rPr>
            <a:t>£299m spend(31%)</a:t>
          </a:r>
        </a:p>
        <a:p xmlns:a="http://schemas.openxmlformats.org/drawingml/2006/main">
          <a:endParaRPr lang="en-GB" sz="1100">
            <a:solidFill>
              <a:srgbClr val="FF0000"/>
            </a:solidFill>
          </a:endParaRPr>
        </a:p>
        <a:p xmlns:a="http://schemas.openxmlformats.org/drawingml/2006/main">
          <a:endParaRPr lang="en-GB" sz="1100">
            <a:solidFill>
              <a:srgbClr val="FF0000"/>
            </a:solidFill>
          </a:endParaRPr>
        </a:p>
      </cdr:txBody>
    </cdr:sp>
  </cdr:relSizeAnchor>
  <cdr:relSizeAnchor xmlns:cdr="http://schemas.openxmlformats.org/drawingml/2006/chartDrawing">
    <cdr:from>
      <cdr:x>0.75549</cdr:x>
      <cdr:y>0.70418</cdr:y>
    </cdr:from>
    <cdr:to>
      <cdr:x>1</cdr:x>
      <cdr:y>0.8086</cdr:y>
    </cdr:to>
    <cdr:sp macro="" textlink="">
      <cdr:nvSpPr>
        <cdr:cNvPr id="6" name="TextBox 4"/>
        <cdr:cNvSpPr txBox="1"/>
      </cdr:nvSpPr>
      <cdr:spPr>
        <a:xfrm xmlns:a="http://schemas.openxmlformats.org/drawingml/2006/main">
          <a:off x="6331489" y="3987499"/>
          <a:ext cx="2049150" cy="591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Outside UK and ROI visitors</a:t>
          </a:r>
        </a:p>
        <a:p xmlns:a="http://schemas.openxmlformats.org/drawingml/2006/main">
          <a:endParaRPr lang="en-GB" sz="600">
            <a:solidFill>
              <a:schemeClr val="bg1">
                <a:lumMod val="50000"/>
              </a:schemeClr>
            </a:solidFill>
            <a:latin typeface="Arial" panose="020B0604020202020204" pitchFamily="34" charset="0"/>
            <a:cs typeface="Arial" panose="020B0604020202020204" pitchFamily="34" charset="0"/>
          </a:endParaRPr>
        </a:p>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2018: £233m spend </a:t>
          </a:r>
        </a:p>
      </cdr:txBody>
    </cdr:sp>
  </cdr:relSizeAnchor>
  <cdr:relSizeAnchor xmlns:cdr="http://schemas.openxmlformats.org/drawingml/2006/chartDrawing">
    <cdr:from>
      <cdr:x>0.72431</cdr:x>
      <cdr:y>0.4297</cdr:y>
    </cdr:from>
    <cdr:to>
      <cdr:x>0.9371</cdr:x>
      <cdr:y>0.57942</cdr:y>
    </cdr:to>
    <cdr:sp macro="" textlink="">
      <cdr:nvSpPr>
        <cdr:cNvPr id="7" name="TextBox 3"/>
        <cdr:cNvSpPr txBox="1"/>
      </cdr:nvSpPr>
      <cdr:spPr>
        <a:xfrm xmlns:a="http://schemas.openxmlformats.org/drawingml/2006/main">
          <a:off x="6070164" y="2433229"/>
          <a:ext cx="1783317" cy="84780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rgbClr val="0070C0"/>
              </a:solidFill>
              <a:latin typeface="Arial" panose="020B0604020202020204" pitchFamily="34" charset="0"/>
              <a:cs typeface="Arial" panose="020B0604020202020204" pitchFamily="34" charset="0"/>
            </a:rPr>
            <a:t>Great Britain visitors</a:t>
          </a:r>
        </a:p>
        <a:p xmlns:a="http://schemas.openxmlformats.org/drawingml/2006/main">
          <a:endParaRPr lang="en-GB" sz="600">
            <a:solidFill>
              <a:srgbClr val="0070C0"/>
            </a:solidFill>
            <a:latin typeface="Arial" panose="020B0604020202020204" pitchFamily="34" charset="0"/>
            <a:cs typeface="Arial" panose="020B0604020202020204" pitchFamily="34" charset="0"/>
          </a:endParaRPr>
        </a:p>
        <a:p xmlns:a="http://schemas.openxmlformats.org/drawingml/2006/main">
          <a:r>
            <a:rPr lang="en-GB" sz="1000">
              <a:solidFill>
                <a:srgbClr val="0070C0"/>
              </a:solidFill>
              <a:latin typeface="Arial" panose="020B0604020202020204" pitchFamily="34" charset="0"/>
              <a:cs typeface="Arial" panose="020B0604020202020204" pitchFamily="34" charset="0"/>
            </a:rPr>
            <a:t>2018: £327m</a:t>
          </a:r>
          <a:r>
            <a:rPr lang="en-GB" sz="1000" baseline="0">
              <a:solidFill>
                <a:srgbClr val="0070C0"/>
              </a:solidFill>
              <a:latin typeface="Arial" panose="020B0604020202020204" pitchFamily="34" charset="0"/>
              <a:cs typeface="Arial" panose="020B0604020202020204" pitchFamily="34" charset="0"/>
            </a:rPr>
            <a:t> spend </a:t>
          </a:r>
          <a:endParaRPr lang="en-GB" sz="1000">
            <a:solidFill>
              <a:srgbClr val="0070C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0.75239</cdr:x>
      <cdr:y>0.8055</cdr:y>
    </cdr:from>
    <cdr:to>
      <cdr:x>1</cdr:x>
      <cdr:y>0.90993</cdr:y>
    </cdr:to>
    <cdr:sp macro="" textlink="">
      <cdr:nvSpPr>
        <cdr:cNvPr id="8" name="TextBox 5"/>
        <cdr:cNvSpPr txBox="1"/>
      </cdr:nvSpPr>
      <cdr:spPr>
        <a:xfrm xmlns:a="http://schemas.openxmlformats.org/drawingml/2006/main">
          <a:off x="6305550" y="4561235"/>
          <a:ext cx="2075089" cy="59134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000">
              <a:solidFill>
                <a:srgbClr val="00B050"/>
              </a:solidFill>
              <a:latin typeface="Arial" panose="020B0604020202020204" pitchFamily="34" charset="0"/>
              <a:cs typeface="Arial" panose="020B0604020202020204" pitchFamily="34" charset="0"/>
            </a:rPr>
            <a:t>Republic</a:t>
          </a:r>
          <a:r>
            <a:rPr lang="en-GB" sz="1000" baseline="0">
              <a:solidFill>
                <a:srgbClr val="00B050"/>
              </a:solidFill>
              <a:latin typeface="Arial" panose="020B0604020202020204" pitchFamily="34" charset="0"/>
              <a:cs typeface="Arial" panose="020B0604020202020204" pitchFamily="34" charset="0"/>
            </a:rPr>
            <a:t> of Ireland (ROI)</a:t>
          </a:r>
          <a:r>
            <a:rPr lang="en-GB" sz="1100" baseline="0">
              <a:solidFill>
                <a:srgbClr val="FF0000"/>
              </a:solidFill>
              <a:effectLst/>
              <a:latin typeface="Arial" panose="020B0604020202020204" pitchFamily="34" charset="0"/>
              <a:ea typeface="+mn-ea"/>
              <a:cs typeface="Arial" panose="020B0604020202020204" pitchFamily="34" charset="0"/>
            </a:rPr>
            <a:t>*</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baseline="0">
              <a:solidFill>
                <a:srgbClr val="00B050"/>
              </a:solidFill>
              <a:latin typeface="Arial" panose="020B0604020202020204" pitchFamily="34" charset="0"/>
              <a:cs typeface="Arial" panose="020B0604020202020204" pitchFamily="34" charset="0"/>
            </a:rPr>
            <a:t>visitors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600">
            <a:solidFill>
              <a:srgbClr val="00B050"/>
            </a:solidFill>
            <a:latin typeface="Arial" panose="020B0604020202020204" pitchFamily="34" charset="0"/>
            <a:cs typeface="Arial" panose="020B0604020202020204" pitchFamily="34" charset="0"/>
          </a:endParaRPr>
        </a:p>
        <a:p xmlns:a="http://schemas.openxmlformats.org/drawingml/2006/main">
          <a:r>
            <a:rPr lang="en-GB" sz="1000">
              <a:solidFill>
                <a:srgbClr val="00B050"/>
              </a:solidFill>
              <a:latin typeface="Arial" panose="020B0604020202020204" pitchFamily="34" charset="0"/>
              <a:cs typeface="Arial" panose="020B0604020202020204" pitchFamily="34" charset="0"/>
            </a:rPr>
            <a:t>2018: £108m</a:t>
          </a:r>
          <a:r>
            <a:rPr lang="en-GB" sz="1000" baseline="0">
              <a:solidFill>
                <a:srgbClr val="00B050"/>
              </a:solidFill>
              <a:latin typeface="Arial" panose="020B0604020202020204" pitchFamily="34" charset="0"/>
              <a:cs typeface="Arial" panose="020B0604020202020204" pitchFamily="34" charset="0"/>
            </a:rPr>
            <a:t> spend</a:t>
          </a:r>
          <a:endParaRPr lang="en-GB" sz="1000">
            <a:solidFill>
              <a:srgbClr val="00B05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0.41372</cdr:x>
      <cdr:y>0.43347</cdr:y>
    </cdr:from>
    <cdr:to>
      <cdr:x>0.69959</cdr:x>
      <cdr:y>0.50631</cdr:y>
    </cdr:to>
    <cdr:sp macro="" textlink="">
      <cdr:nvSpPr>
        <cdr:cNvPr id="9" name="TextBox 1"/>
        <cdr:cNvSpPr txBox="1"/>
      </cdr:nvSpPr>
      <cdr:spPr>
        <a:xfrm xmlns:a="http://schemas.openxmlformats.org/drawingml/2006/main">
          <a:off x="3467238" y="2454573"/>
          <a:ext cx="2395773" cy="412452"/>
        </a:xfrm>
        <a:prstGeom xmlns:a="http://schemas.openxmlformats.org/drawingml/2006/main" prst="rect">
          <a:avLst/>
        </a:prstGeom>
        <a:ln xmlns:a="http://schemas.openxmlformats.org/drawingml/2006/main">
          <a:solidFill>
            <a:schemeClr val="tx1"/>
          </a:solidFill>
          <a:prstDash val="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0">
              <a:effectLst/>
              <a:latin typeface="+mn-lt"/>
              <a:ea typeface="+mn-ea"/>
              <a:cs typeface="+mn-cs"/>
            </a:rPr>
            <a:t>Breakdown</a:t>
          </a:r>
          <a:r>
            <a:rPr lang="en-GB" sz="1100" b="0" baseline="0">
              <a:effectLst/>
              <a:latin typeface="+mn-lt"/>
              <a:ea typeface="+mn-ea"/>
              <a:cs typeface="+mn-cs"/>
            </a:rPr>
            <a:t> of e</a:t>
          </a:r>
          <a:r>
            <a:rPr lang="en-GB" sz="1100" b="0">
              <a:effectLst/>
              <a:latin typeface="+mn-lt"/>
              <a:ea typeface="+mn-ea"/>
              <a:cs typeface="+mn-cs"/>
            </a:rPr>
            <a:t>xternal</a:t>
          </a:r>
          <a:r>
            <a:rPr lang="en-GB" sz="1100" b="0" baseline="0">
              <a:effectLst/>
              <a:latin typeface="+mn-lt"/>
              <a:ea typeface="+mn-ea"/>
              <a:cs typeface="+mn-cs"/>
            </a:rPr>
            <a:t> visitor trips by place of origin:</a:t>
          </a:r>
          <a:endParaRPr lang="en-GB" sz="1000">
            <a:effectLst/>
          </a:endParaRPr>
        </a:p>
        <a:p xmlns:a="http://schemas.openxmlformats.org/drawingml/2006/main">
          <a:endParaRPr lang="en-GB" sz="1000" b="0">
            <a:solidFill>
              <a:srgbClr val="0070C0"/>
            </a:solidFill>
          </a:endParaRPr>
        </a:p>
      </cdr:txBody>
    </cdr:sp>
  </cdr:relSizeAnchor>
  <cdr:relSizeAnchor xmlns:cdr="http://schemas.openxmlformats.org/drawingml/2006/chartDrawing">
    <cdr:from>
      <cdr:x>0</cdr:x>
      <cdr:y>0.00651</cdr:y>
    </cdr:from>
    <cdr:to>
      <cdr:x>0.18724</cdr:x>
      <cdr:y>0.0895</cdr:y>
    </cdr:to>
    <cdr:sp macro="" textlink="">
      <cdr:nvSpPr>
        <cdr:cNvPr id="10" name="TextBox 9"/>
        <cdr:cNvSpPr txBox="1"/>
      </cdr:nvSpPr>
      <cdr:spPr>
        <a:xfrm xmlns:a="http://schemas.openxmlformats.org/drawingml/2006/main">
          <a:off x="0" y="38100"/>
          <a:ext cx="1533526"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Spend on overnight trips (£millions)</a:t>
          </a:r>
        </a:p>
      </cdr:txBody>
    </cdr:sp>
  </cdr:relSizeAnchor>
  <cdr:relSizeAnchor xmlns:cdr="http://schemas.openxmlformats.org/drawingml/2006/chartDrawing">
    <cdr:from>
      <cdr:x>0.76603</cdr:x>
      <cdr:y>0.67452</cdr:y>
    </cdr:from>
    <cdr:to>
      <cdr:x>0.77399</cdr:x>
      <cdr:y>0.70816</cdr:y>
    </cdr:to>
    <cdr:cxnSp macro="">
      <cdr:nvCxnSpPr>
        <cdr:cNvPr id="11" name="Straight Connector 10"/>
        <cdr:cNvCxnSpPr/>
      </cdr:nvCxnSpPr>
      <cdr:spPr>
        <a:xfrm xmlns:a="http://schemas.openxmlformats.org/drawingml/2006/main" flipH="1" flipV="1">
          <a:off x="6419850" y="3819525"/>
          <a:ext cx="66675" cy="1905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0.76376</cdr:x>
      <cdr:y>0.50463</cdr:y>
    </cdr:from>
    <cdr:to>
      <cdr:x>0.77058</cdr:x>
      <cdr:y>0.56854</cdr:y>
    </cdr:to>
    <cdr:cxnSp macro="">
      <cdr:nvCxnSpPr>
        <cdr:cNvPr id="13" name="Straight Connector 12"/>
        <cdr:cNvCxnSpPr/>
      </cdr:nvCxnSpPr>
      <cdr:spPr>
        <a:xfrm xmlns:a="http://schemas.openxmlformats.org/drawingml/2006/main" flipH="1">
          <a:off x="6400800" y="2857500"/>
          <a:ext cx="57150" cy="3619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2</xdr:rowOff>
    </xdr:from>
    <xdr:to>
      <xdr:col>14</xdr:col>
      <xdr:colOff>336177</xdr:colOff>
      <xdr:row>33</xdr:row>
      <xdr:rowOff>56032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156879</xdr:colOff>
      <xdr:row>6</xdr:row>
      <xdr:rowOff>112059</xdr:rowOff>
    </xdr:from>
    <xdr:to>
      <xdr:col>3</xdr:col>
      <xdr:colOff>327305</xdr:colOff>
      <xdr:row>8</xdr:row>
      <xdr:rowOff>29859</xdr:rowOff>
    </xdr:to>
    <xdr:sp macro="" textlink="">
      <xdr:nvSpPr>
        <xdr:cNvPr id="8" name="TextBox 7"/>
        <xdr:cNvSpPr txBox="1"/>
      </xdr:nvSpPr>
      <xdr:spPr>
        <a:xfrm>
          <a:off x="885261" y="1266265"/>
          <a:ext cx="2254720"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4">
                  <a:lumMod val="75000"/>
                </a:schemeClr>
              </a:solidFill>
              <a:latin typeface="Arial" pitchFamily="34" charset="0"/>
              <a:cs typeface="Arial" pitchFamily="34" charset="0"/>
            </a:rPr>
            <a:t>Northern Ireland (-6k)</a:t>
          </a:r>
        </a:p>
      </xdr:txBody>
    </xdr:sp>
    <xdr:clientData/>
  </xdr:twoCellAnchor>
  <xdr:twoCellAnchor>
    <xdr:from>
      <xdr:col>1</xdr:col>
      <xdr:colOff>33615</xdr:colOff>
      <xdr:row>20</xdr:row>
      <xdr:rowOff>112062</xdr:rowOff>
    </xdr:from>
    <xdr:to>
      <xdr:col>3</xdr:col>
      <xdr:colOff>423396</xdr:colOff>
      <xdr:row>22</xdr:row>
      <xdr:rowOff>7450</xdr:rowOff>
    </xdr:to>
    <xdr:sp macro="" textlink="">
      <xdr:nvSpPr>
        <xdr:cNvPr id="9" name="TextBox 8"/>
        <xdr:cNvSpPr txBox="1"/>
      </xdr:nvSpPr>
      <xdr:spPr>
        <a:xfrm>
          <a:off x="761997" y="4000503"/>
          <a:ext cx="2474075"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3">
                  <a:lumMod val="75000"/>
                </a:schemeClr>
              </a:solidFill>
              <a:latin typeface="Arial" pitchFamily="34" charset="0"/>
              <a:cs typeface="Arial" pitchFamily="34" charset="0"/>
            </a:rPr>
            <a:t>Republic of Ireland (+109k)</a:t>
          </a:r>
        </a:p>
      </xdr:txBody>
    </xdr:sp>
    <xdr:clientData/>
  </xdr:twoCellAnchor>
  <xdr:twoCellAnchor>
    <xdr:from>
      <xdr:col>2</xdr:col>
      <xdr:colOff>145673</xdr:colOff>
      <xdr:row>27</xdr:row>
      <xdr:rowOff>33616</xdr:rowOff>
    </xdr:from>
    <xdr:to>
      <xdr:col>3</xdr:col>
      <xdr:colOff>412488</xdr:colOff>
      <xdr:row>28</xdr:row>
      <xdr:rowOff>141916</xdr:rowOff>
    </xdr:to>
    <xdr:sp macro="" textlink="">
      <xdr:nvSpPr>
        <xdr:cNvPr id="10" name="TextBox 9"/>
        <xdr:cNvSpPr txBox="1"/>
      </xdr:nvSpPr>
      <xdr:spPr>
        <a:xfrm>
          <a:off x="1479173" y="5277969"/>
          <a:ext cx="1745991"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2">
                  <a:lumMod val="75000"/>
                </a:schemeClr>
              </a:solidFill>
              <a:latin typeface="Arial" pitchFamily="34" charset="0"/>
              <a:cs typeface="Arial" pitchFamily="34" charset="0"/>
            </a:rPr>
            <a:t>Great Britain (+27k)</a:t>
          </a:r>
        </a:p>
      </xdr:txBody>
    </xdr:sp>
    <xdr:clientData/>
  </xdr:twoCellAnchor>
  <xdr:twoCellAnchor>
    <xdr:from>
      <xdr:col>0</xdr:col>
      <xdr:colOff>403410</xdr:colOff>
      <xdr:row>13</xdr:row>
      <xdr:rowOff>56029</xdr:rowOff>
    </xdr:from>
    <xdr:to>
      <xdr:col>3</xdr:col>
      <xdr:colOff>334114</xdr:colOff>
      <xdr:row>14</xdr:row>
      <xdr:rowOff>153124</xdr:rowOff>
    </xdr:to>
    <xdr:sp macro="" textlink="">
      <xdr:nvSpPr>
        <xdr:cNvPr id="11" name="TextBox 10"/>
        <xdr:cNvSpPr txBox="1"/>
      </xdr:nvSpPr>
      <xdr:spPr>
        <a:xfrm>
          <a:off x="403410" y="2577353"/>
          <a:ext cx="2743380"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5">
                  <a:lumMod val="75000"/>
                </a:schemeClr>
              </a:solidFill>
              <a:latin typeface="Arial" pitchFamily="34" charset="0"/>
              <a:cs typeface="Arial" pitchFamily="34" charset="0"/>
            </a:rPr>
            <a:t>Outside UK and Ireland (+16k)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xdr:row>
      <xdr:rowOff>85726</xdr:rowOff>
    </xdr:from>
    <xdr:to>
      <xdr:col>19</xdr:col>
      <xdr:colOff>276225</xdr:colOff>
      <xdr:row>37</xdr:row>
      <xdr:rowOff>9526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390525</xdr:colOff>
      <xdr:row>16</xdr:row>
      <xdr:rowOff>57150</xdr:rowOff>
    </xdr:from>
    <xdr:to>
      <xdr:col>3</xdr:col>
      <xdr:colOff>409575</xdr:colOff>
      <xdr:row>26</xdr:row>
      <xdr:rowOff>104776</xdr:rowOff>
    </xdr:to>
    <xdr:cxnSp macro="">
      <xdr:nvCxnSpPr>
        <xdr:cNvPr id="3" name="Straight Connector 2"/>
        <xdr:cNvCxnSpPr/>
      </xdr:nvCxnSpPr>
      <xdr:spPr>
        <a:xfrm flipV="1">
          <a:off x="2219325" y="3133725"/>
          <a:ext cx="19050" cy="1952626"/>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19</xdr:row>
      <xdr:rowOff>9525</xdr:rowOff>
    </xdr:from>
    <xdr:to>
      <xdr:col>13</xdr:col>
      <xdr:colOff>95250</xdr:colOff>
      <xdr:row>22</xdr:row>
      <xdr:rowOff>171450</xdr:rowOff>
    </xdr:to>
    <xdr:sp macro="" textlink="">
      <xdr:nvSpPr>
        <xdr:cNvPr id="4" name="Straight Arrow Connector 3"/>
        <xdr:cNvSpPr/>
      </xdr:nvSpPr>
      <xdr:spPr>
        <a:xfrm flipV="1">
          <a:off x="7896225" y="3657600"/>
          <a:ext cx="123825" cy="733425"/>
        </a:xfrm>
        <a:prstGeom prst="straightConnector1">
          <a:avLst/>
        </a:prstGeom>
        <a:noFill/>
        <a:ln w="9525" cap="flat" cmpd="sng" algn="ctr">
          <a:solidFill>
            <a:schemeClr val="bg1">
              <a:lumMod val="75000"/>
            </a:schemeClr>
          </a:solidFill>
          <a:prstDash val="solid"/>
          <a:tailEnd type="arrow"/>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n-GB"/>
        </a:p>
      </xdr:txBody>
    </xdr:sp>
    <xdr:clientData/>
  </xdr:twoCellAnchor>
</xdr:wsDr>
</file>

<file path=xl/drawings/drawing9.xml><?xml version="1.0" encoding="utf-8"?>
<c:userShapes xmlns:c="http://schemas.openxmlformats.org/drawingml/2006/chart">
  <cdr:relSizeAnchor xmlns:cdr="http://schemas.openxmlformats.org/drawingml/2006/chartDrawing">
    <cdr:from>
      <cdr:x>0.66121</cdr:x>
      <cdr:y>0.20603</cdr:y>
    </cdr:from>
    <cdr:to>
      <cdr:x>0.66301</cdr:x>
      <cdr:y>0.54941</cdr:y>
    </cdr:to>
    <cdr:cxnSp macro="">
      <cdr:nvCxnSpPr>
        <cdr:cNvPr id="2" name="Straight Connector 1"/>
        <cdr:cNvCxnSpPr/>
      </cdr:nvCxnSpPr>
      <cdr:spPr>
        <a:xfrm xmlns:a="http://schemas.openxmlformats.org/drawingml/2006/main" flipV="1">
          <a:off x="7809559" y="1318754"/>
          <a:ext cx="21260" cy="2197906"/>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0.1521</cdr:x>
      <cdr:y>0.34715</cdr:y>
    </cdr:from>
    <cdr:to>
      <cdr:x>0.2744</cdr:x>
      <cdr:y>0.4041</cdr:y>
    </cdr:to>
    <cdr:sp macro="" textlink="">
      <cdr:nvSpPr>
        <cdr:cNvPr id="3" name="TextBox 2"/>
        <cdr:cNvSpPr txBox="1"/>
      </cdr:nvSpPr>
      <cdr:spPr>
        <a:xfrm xmlns:a="http://schemas.openxmlformats.org/drawingml/2006/main">
          <a:off x="1796487" y="2222065"/>
          <a:ext cx="1444486" cy="3645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a:t>
          </a:r>
        </a:p>
      </cdr:txBody>
    </cdr:sp>
  </cdr:relSizeAnchor>
  <cdr:relSizeAnchor xmlns:cdr="http://schemas.openxmlformats.org/drawingml/2006/chartDrawing">
    <cdr:from>
      <cdr:x>0.59674</cdr:x>
      <cdr:y>0.1539</cdr:y>
    </cdr:from>
    <cdr:to>
      <cdr:x>0.71904</cdr:x>
      <cdr:y>0.2276</cdr:y>
    </cdr:to>
    <cdr:sp macro="" textlink="">
      <cdr:nvSpPr>
        <cdr:cNvPr id="4" name="TextBox 1"/>
        <cdr:cNvSpPr txBox="1"/>
      </cdr:nvSpPr>
      <cdr:spPr>
        <a:xfrm xmlns:a="http://schemas.openxmlformats.org/drawingml/2006/main">
          <a:off x="7048062" y="985098"/>
          <a:ext cx="1444485" cy="471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a:t>
          </a:r>
        </a:p>
      </cdr:txBody>
    </cdr:sp>
  </cdr:relSizeAnchor>
  <cdr:relSizeAnchor xmlns:cdr="http://schemas.openxmlformats.org/drawingml/2006/chartDrawing">
    <cdr:from>
      <cdr:x>0.1073</cdr:x>
      <cdr:y>0.73697</cdr:y>
    </cdr:from>
    <cdr:to>
      <cdr:x>0.12348</cdr:x>
      <cdr:y>0.78387</cdr:y>
    </cdr:to>
    <cdr:sp macro="" textlink="">
      <cdr:nvSpPr>
        <cdr:cNvPr id="6" name="Straight Arrow Connector 5"/>
        <cdr:cNvSpPr/>
      </cdr:nvSpPr>
      <cdr:spPr>
        <a:xfrm xmlns:a="http://schemas.openxmlformats.org/drawingml/2006/main" flipH="1" flipV="1">
          <a:off x="1267343" y="4717198"/>
          <a:ext cx="191102" cy="30019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0.42547</cdr:x>
      <cdr:y>0.68771</cdr:y>
    </cdr:from>
    <cdr:to>
      <cdr:x>0.44166</cdr:x>
      <cdr:y>0.73461</cdr:y>
    </cdr:to>
    <cdr:sp macro="" textlink="">
      <cdr:nvSpPr>
        <cdr:cNvPr id="7" name="Straight Arrow Connector 6"/>
        <cdr:cNvSpPr/>
      </cdr:nvSpPr>
      <cdr:spPr>
        <a:xfrm xmlns:a="http://schemas.openxmlformats.org/drawingml/2006/main" flipH="1" flipV="1">
          <a:off x="5025249" y="4401894"/>
          <a:ext cx="191220" cy="300198"/>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0.81629</cdr:x>
      <cdr:y>0.34226</cdr:y>
    </cdr:from>
    <cdr:to>
      <cdr:x>0.82016</cdr:x>
      <cdr:y>0.49851</cdr:y>
    </cdr:to>
    <cdr:sp macro="" textlink="">
      <cdr:nvSpPr>
        <cdr:cNvPr id="9" name="Straight Arrow Connector 8"/>
        <cdr:cNvSpPr/>
      </cdr:nvSpPr>
      <cdr:spPr>
        <a:xfrm xmlns:a="http://schemas.openxmlformats.org/drawingml/2006/main" flipH="1" flipV="1">
          <a:off x="9641191" y="2190749"/>
          <a:ext cx="45719" cy="100011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0.05493</cdr:x>
      <cdr:y>0.78319</cdr:y>
    </cdr:from>
    <cdr:to>
      <cdr:x>0.24108</cdr:x>
      <cdr:y>0.88872</cdr:y>
    </cdr:to>
    <cdr:sp macro="" textlink="">
      <cdr:nvSpPr>
        <cdr:cNvPr id="10" name="TextBox 9"/>
        <cdr:cNvSpPr txBox="1"/>
      </cdr:nvSpPr>
      <cdr:spPr>
        <a:xfrm xmlns:a="http://schemas.openxmlformats.org/drawingml/2006/main">
          <a:off x="643548" y="4953395"/>
          <a:ext cx="2180887" cy="6674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0.42865</cdr:x>
      <cdr:y>0.74627</cdr:y>
    </cdr:from>
    <cdr:to>
      <cdr:x>0.6148</cdr:x>
      <cdr:y>0.8518</cdr:y>
    </cdr:to>
    <cdr:sp macro="" textlink="">
      <cdr:nvSpPr>
        <cdr:cNvPr id="11" name="TextBox 1"/>
        <cdr:cNvSpPr txBox="1"/>
      </cdr:nvSpPr>
      <cdr:spPr>
        <a:xfrm xmlns:a="http://schemas.openxmlformats.org/drawingml/2006/main">
          <a:off x="5062816" y="4776695"/>
          <a:ext cx="2198617"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0.76132</cdr:x>
      <cdr:y>0.51133</cdr:y>
    </cdr:from>
    <cdr:to>
      <cdr:x>0.94747</cdr:x>
      <cdr:y>0.61686</cdr:y>
    </cdr:to>
    <cdr:sp macro="" textlink="">
      <cdr:nvSpPr>
        <cdr:cNvPr id="12" name="TextBox 1"/>
        <cdr:cNvSpPr txBox="1"/>
      </cdr:nvSpPr>
      <cdr:spPr>
        <a:xfrm xmlns:a="http://schemas.openxmlformats.org/drawingml/2006/main">
          <a:off x="8991992" y="3272918"/>
          <a:ext cx="2198618"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0.05</cdr:x>
      <cdr:y>0.50447</cdr:y>
    </cdr:from>
    <cdr:to>
      <cdr:x>0.12742</cdr:x>
      <cdr:y>0.66369</cdr:y>
    </cdr:to>
    <cdr:sp macro="" textlink="">
      <cdr:nvSpPr>
        <cdr:cNvPr id="13" name="TextBox 1"/>
        <cdr:cNvSpPr txBox="1"/>
      </cdr:nvSpPr>
      <cdr:spPr>
        <a:xfrm xmlns:a="http://schemas.openxmlformats.org/drawingml/2006/main">
          <a:off x="590504" y="3228993"/>
          <a:ext cx="914408" cy="10191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0.82823</cdr:x>
      <cdr:y>0.05506</cdr:y>
    </cdr:from>
    <cdr:to>
      <cdr:x>0.95484</cdr:x>
      <cdr:y>0.18898</cdr:y>
    </cdr:to>
    <cdr:sp macro="" textlink="">
      <cdr:nvSpPr>
        <cdr:cNvPr id="14" name="TextBox 1"/>
        <cdr:cNvSpPr txBox="1"/>
      </cdr:nvSpPr>
      <cdr:spPr>
        <a:xfrm xmlns:a="http://schemas.openxmlformats.org/drawingml/2006/main">
          <a:off x="9782186" y="352434"/>
          <a:ext cx="1495391" cy="85719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2.8m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2018 - highest estimate</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0.04435</cdr:x>
      <cdr:y>0.66517</cdr:y>
    </cdr:from>
    <cdr:to>
      <cdr:x>0.06209</cdr:x>
      <cdr:y>0.72321</cdr:y>
    </cdr:to>
    <cdr:sp macro="" textlink="">
      <cdr:nvSpPr>
        <cdr:cNvPr id="15" name="Straight Arrow Connector 14"/>
        <cdr:cNvSpPr/>
      </cdr:nvSpPr>
      <cdr:spPr>
        <a:xfrm xmlns:a="http://schemas.openxmlformats.org/drawingml/2006/main" flipH="1">
          <a:off x="523875" y="4257645"/>
          <a:ext cx="209527" cy="3715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0.94274</cdr:x>
      <cdr:y>0.07589</cdr:y>
    </cdr:from>
    <cdr:to>
      <cdr:x>0.97097</cdr:x>
      <cdr:y>0.09673</cdr:y>
    </cdr:to>
    <cdr:sp macro="" textlink="">
      <cdr:nvSpPr>
        <cdr:cNvPr id="16" name="Straight Arrow Connector 15"/>
        <cdr:cNvSpPr/>
      </cdr:nvSpPr>
      <cdr:spPr>
        <a:xfrm xmlns:a="http://schemas.openxmlformats.org/drawingml/2006/main">
          <a:off x="11134695" y="485751"/>
          <a:ext cx="333424" cy="13339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0.59677</cdr:x>
      <cdr:y>0.58036</cdr:y>
    </cdr:from>
    <cdr:to>
      <cdr:x>0.74353</cdr:x>
      <cdr:y>0.66517</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048500" y="3714750"/>
          <a:ext cx="1733333" cy="542857"/>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37026/AppData/Local/Hewlett-Packard/HP%20TRIM/TEMP/HPTRIM.13900/FI1%2019%20589841%20%20Visitor%20Attraction%20Survey%202018%20Additional%20Tables%20and%20Charts%20(On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sheetName val="Contents"/>
      <sheetName val="Table 1.1"/>
      <sheetName val="Table 1.2"/>
      <sheetName val="Table 1.3"/>
      <sheetName val="Table 1.4"/>
      <sheetName val="Table 1.5"/>
      <sheetName val="Table 1.6"/>
      <sheetName val="Table 1.7"/>
      <sheetName val="Table 1.8"/>
      <sheetName val="Table 1.9"/>
      <sheetName val="Table 1.10"/>
      <sheetName val="Table 1.11"/>
      <sheetName val="Table 1.12"/>
      <sheetName val="Table 1.13"/>
      <sheetName val="Table 1.14"/>
      <sheetName val="Table 1.15"/>
      <sheetName val="Tables 1.16 &amp; 1.17"/>
      <sheetName val="Table 1.18 &amp; 1.19"/>
      <sheetName val="Table 1.20"/>
      <sheetName val="Chart 1.1"/>
      <sheetName val="Chart 1.2"/>
      <sheetName val="Chart 1.3 "/>
      <sheetName val="Chart 1.4"/>
      <sheetName val="Chart 1.5 "/>
      <sheetName val="Chart 1.5  (2)"/>
      <sheetName val="Chart 1.6"/>
      <sheetName val="Chart 1.7"/>
      <sheetName val="Chart 1.8"/>
      <sheetName val="Background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5">
          <cell r="B5" t="str">
            <v>Giant's Causeway World Heritage Site</v>
          </cell>
          <cell r="C5">
            <v>1039.2429999999999</v>
          </cell>
        </row>
        <row r="6">
          <cell r="B6" t="str">
            <v>Titanic Belfast</v>
          </cell>
          <cell r="C6">
            <v>814.774</v>
          </cell>
        </row>
        <row r="7">
          <cell r="B7" t="str">
            <v>Ulster Museum</v>
          </cell>
          <cell r="C7">
            <v>584.72299999999996</v>
          </cell>
        </row>
        <row r="8">
          <cell r="B8" t="str">
            <v>Carrick-a-Rede Rope Bridge</v>
          </cell>
          <cell r="C8">
            <v>491.947</v>
          </cell>
        </row>
        <row r="9">
          <cell r="B9" t="str">
            <v>Kinnego Marina</v>
          </cell>
          <cell r="C9">
            <v>436.62299999999999</v>
          </cell>
        </row>
        <row r="10">
          <cell r="B10" t="str">
            <v>Derry's Walls</v>
          </cell>
          <cell r="C10">
            <v>423.99900000000002</v>
          </cell>
        </row>
        <row r="11">
          <cell r="B11" t="str">
            <v>Pickie Fun Park</v>
          </cell>
          <cell r="C11">
            <v>396</v>
          </cell>
        </row>
        <row r="12">
          <cell r="B12" t="str">
            <v>The Guildhall</v>
          </cell>
          <cell r="C12">
            <v>370.48599999999999</v>
          </cell>
        </row>
        <row r="13">
          <cell r="B13" t="str">
            <v>W5</v>
          </cell>
          <cell r="C13">
            <v>317.709</v>
          </cell>
        </row>
        <row r="14">
          <cell r="B14" t="str">
            <v>Mount Stewart House &amp; Gardens</v>
          </cell>
          <cell r="C14">
            <v>236.49100000000001</v>
          </cell>
        </row>
      </sheetData>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nisra.gov.uk/support/official-statistics" TargetMode="External"/><Relationship Id="rId1" Type="http://schemas.openxmlformats.org/officeDocument/2006/relationships/hyperlink" Target="https://www.nisra.gov.uk/support/official-statistic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nisra.gov.uk/support/official-statistics" TargetMode="External"/><Relationship Id="rId2" Type="http://schemas.openxmlformats.org/officeDocument/2006/relationships/hyperlink" Target="https://www.nisra.gov.uk/support/official-statistics" TargetMode="External"/><Relationship Id="rId1" Type="http://schemas.openxmlformats.org/officeDocument/2006/relationships/hyperlink" Target="https://www.nisra.gov.uk/support/official-statistic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ons.gov.uk/peoplepopulationandcommunity/leisureandtourism/datasets/monthlyoverseastravelandtourismreferencetables" TargetMode="External"/><Relationship Id="rId2" Type="http://schemas.openxmlformats.org/officeDocument/2006/relationships/hyperlink" Target="https://www.cso.ie/px/pxeirestat/Database/eirestat/Tourism%20and%20Travel%20Quarterly%20Series/Tourism%20and%20Travel%20Quarterly%20Series_statbank.asp?sp=Tourism%20and%20Travel%20Quarterly%20Series&amp;ProductID=DB_TM" TargetMode="External"/><Relationship Id="rId1" Type="http://schemas.openxmlformats.org/officeDocument/2006/relationships/hyperlink" Target="http://www.cso.ie/en/releasesandpublications/er/ot/overseastraveloctober-december2017/" TargetMode="External"/><Relationship Id="rId5" Type="http://schemas.openxmlformats.org/officeDocument/2006/relationships/drawing" Target="../drawings/drawing17.xml"/><Relationship Id="rId4"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hyperlink" Target="https://www.nisra.gov.uk/statistics/labour-market-and-social-welfare/annual-employee-jobs-surveys" TargetMode="External"/><Relationship Id="rId3" Type="http://schemas.openxmlformats.org/officeDocument/2006/relationships/hyperlink" Target="https://www.detini.gov.uk/sites/default/files/publications/deti/Business-%20Plan%20-%20DETI%202015%2016%20-%20DETI%20-BUSINESS-%20PLAN-%202015.pdf" TargetMode="External"/><Relationship Id="rId7" Type="http://schemas.openxmlformats.org/officeDocument/2006/relationships/hyperlink" Target="https://www.nisra.gov.uk/publications/local-government-tourist-statistics-confidence-intervals" TargetMode="External"/><Relationship Id="rId12" Type="http://schemas.openxmlformats.org/officeDocument/2006/relationships/drawing" Target="../drawings/drawing19.xml"/><Relationship Id="rId2" Type="http://schemas.openxmlformats.org/officeDocument/2006/relationships/hyperlink" Target="http://www.statisticsauthority.gov.uk/assessment/code-of-practice/index.html" TargetMode="External"/><Relationship Id="rId1" Type="http://schemas.openxmlformats.org/officeDocument/2006/relationships/hyperlink" Target="https://www.nisra.gov.uk/statistics/tourism" TargetMode="External"/><Relationship Id="rId6" Type="http://schemas.openxmlformats.org/officeDocument/2006/relationships/hyperlink" Target="https://www.nisra.gov.uk/publications/tourism-statistics-early-indicators" TargetMode="External"/><Relationship Id="rId11" Type="http://schemas.openxmlformats.org/officeDocument/2006/relationships/printerSettings" Target="../printerSettings/printerSettings27.bin"/><Relationship Id="rId5" Type="http://schemas.openxmlformats.org/officeDocument/2006/relationships/hyperlink" Target="https://www.nisra.gov.uk/publications/tourism-statistics-branch-work-plan" TargetMode="External"/><Relationship Id="rId10" Type="http://schemas.openxmlformats.org/officeDocument/2006/relationships/hyperlink" Target="https://www.nisra.gov.uk/publications/local-government-district-tourism-statistics-publications" TargetMode="External"/><Relationship Id="rId4" Type="http://schemas.openxmlformats.org/officeDocument/2006/relationships/hyperlink" Target="http://www.cso.ie/en/media/csoie/newsevents/documents/liasiongroups/tourism/Presentationallisland.pptx" TargetMode="External"/><Relationship Id="rId9" Type="http://schemas.openxmlformats.org/officeDocument/2006/relationships/hyperlink" Target="https://www.nisra.gov.uk/publications/tourism-statistics-data-quali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
  <sheetViews>
    <sheetView showGridLines="0" tabSelected="1" workbookViewId="0">
      <selection activeCell="B2" sqref="B2"/>
    </sheetView>
  </sheetViews>
  <sheetFormatPr defaultRowHeight="18" x14ac:dyDescent="0.25"/>
  <cols>
    <col min="1" max="1" width="27.7109375" style="4" customWidth="1"/>
    <col min="2" max="2" width="51.42578125" style="4" customWidth="1"/>
    <col min="3" max="3" width="20.85546875" style="4" customWidth="1"/>
    <col min="4" max="256" width="9.140625" style="4"/>
    <col min="257" max="257" width="27.7109375" style="4" customWidth="1"/>
    <col min="258" max="258" width="42.85546875" style="4" customWidth="1"/>
    <col min="259" max="259" width="14.7109375" style="4" customWidth="1"/>
    <col min="260" max="512" width="9.140625" style="4"/>
    <col min="513" max="513" width="27.7109375" style="4" customWidth="1"/>
    <col min="514" max="514" width="42.85546875" style="4" customWidth="1"/>
    <col min="515" max="515" width="14.7109375" style="4" customWidth="1"/>
    <col min="516" max="768" width="9.140625" style="4"/>
    <col min="769" max="769" width="27.7109375" style="4" customWidth="1"/>
    <col min="770" max="770" width="42.85546875" style="4" customWidth="1"/>
    <col min="771" max="771" width="14.7109375" style="4" customWidth="1"/>
    <col min="772" max="1024" width="9.140625" style="4"/>
    <col min="1025" max="1025" width="27.7109375" style="4" customWidth="1"/>
    <col min="1026" max="1026" width="42.85546875" style="4" customWidth="1"/>
    <col min="1027" max="1027" width="14.7109375" style="4" customWidth="1"/>
    <col min="1028" max="1280" width="9.140625" style="4"/>
    <col min="1281" max="1281" width="27.7109375" style="4" customWidth="1"/>
    <col min="1282" max="1282" width="42.85546875" style="4" customWidth="1"/>
    <col min="1283" max="1283" width="14.7109375" style="4" customWidth="1"/>
    <col min="1284" max="1536" width="9.140625" style="4"/>
    <col min="1537" max="1537" width="27.7109375" style="4" customWidth="1"/>
    <col min="1538" max="1538" width="42.85546875" style="4" customWidth="1"/>
    <col min="1539" max="1539" width="14.7109375" style="4" customWidth="1"/>
    <col min="1540" max="1792" width="9.140625" style="4"/>
    <col min="1793" max="1793" width="27.7109375" style="4" customWidth="1"/>
    <col min="1794" max="1794" width="42.85546875" style="4" customWidth="1"/>
    <col min="1795" max="1795" width="14.7109375" style="4" customWidth="1"/>
    <col min="1796" max="2048" width="9.140625" style="4"/>
    <col min="2049" max="2049" width="27.7109375" style="4" customWidth="1"/>
    <col min="2050" max="2050" width="42.85546875" style="4" customWidth="1"/>
    <col min="2051" max="2051" width="14.7109375" style="4" customWidth="1"/>
    <col min="2052" max="2304" width="9.140625" style="4"/>
    <col min="2305" max="2305" width="27.7109375" style="4" customWidth="1"/>
    <col min="2306" max="2306" width="42.85546875" style="4" customWidth="1"/>
    <col min="2307" max="2307" width="14.7109375" style="4" customWidth="1"/>
    <col min="2308" max="2560" width="9.140625" style="4"/>
    <col min="2561" max="2561" width="27.7109375" style="4" customWidth="1"/>
    <col min="2562" max="2562" width="42.85546875" style="4" customWidth="1"/>
    <col min="2563" max="2563" width="14.7109375" style="4" customWidth="1"/>
    <col min="2564" max="2816" width="9.140625" style="4"/>
    <col min="2817" max="2817" width="27.7109375" style="4" customWidth="1"/>
    <col min="2818" max="2818" width="42.85546875" style="4" customWidth="1"/>
    <col min="2819" max="2819" width="14.7109375" style="4" customWidth="1"/>
    <col min="2820" max="3072" width="9.140625" style="4"/>
    <col min="3073" max="3073" width="27.7109375" style="4" customWidth="1"/>
    <col min="3074" max="3074" width="42.85546875" style="4" customWidth="1"/>
    <col min="3075" max="3075" width="14.7109375" style="4" customWidth="1"/>
    <col min="3076" max="3328" width="9.140625" style="4"/>
    <col min="3329" max="3329" width="27.7109375" style="4" customWidth="1"/>
    <col min="3330" max="3330" width="42.85546875" style="4" customWidth="1"/>
    <col min="3331" max="3331" width="14.7109375" style="4" customWidth="1"/>
    <col min="3332" max="3584" width="9.140625" style="4"/>
    <col min="3585" max="3585" width="27.7109375" style="4" customWidth="1"/>
    <col min="3586" max="3586" width="42.85546875" style="4" customWidth="1"/>
    <col min="3587" max="3587" width="14.7109375" style="4" customWidth="1"/>
    <col min="3588" max="3840" width="9.140625" style="4"/>
    <col min="3841" max="3841" width="27.7109375" style="4" customWidth="1"/>
    <col min="3842" max="3842" width="42.85546875" style="4" customWidth="1"/>
    <col min="3843" max="3843" width="14.7109375" style="4" customWidth="1"/>
    <col min="3844" max="4096" width="9.140625" style="4"/>
    <col min="4097" max="4097" width="27.7109375" style="4" customWidth="1"/>
    <col min="4098" max="4098" width="42.85546875" style="4" customWidth="1"/>
    <col min="4099" max="4099" width="14.7109375" style="4" customWidth="1"/>
    <col min="4100" max="4352" width="9.140625" style="4"/>
    <col min="4353" max="4353" width="27.7109375" style="4" customWidth="1"/>
    <col min="4354" max="4354" width="42.85546875" style="4" customWidth="1"/>
    <col min="4355" max="4355" width="14.7109375" style="4" customWidth="1"/>
    <col min="4356" max="4608" width="9.140625" style="4"/>
    <col min="4609" max="4609" width="27.7109375" style="4" customWidth="1"/>
    <col min="4610" max="4610" width="42.85546875" style="4" customWidth="1"/>
    <col min="4611" max="4611" width="14.7109375" style="4" customWidth="1"/>
    <col min="4612" max="4864" width="9.140625" style="4"/>
    <col min="4865" max="4865" width="27.7109375" style="4" customWidth="1"/>
    <col min="4866" max="4866" width="42.85546875" style="4" customWidth="1"/>
    <col min="4867" max="4867" width="14.7109375" style="4" customWidth="1"/>
    <col min="4868" max="5120" width="9.140625" style="4"/>
    <col min="5121" max="5121" width="27.7109375" style="4" customWidth="1"/>
    <col min="5122" max="5122" width="42.85546875" style="4" customWidth="1"/>
    <col min="5123" max="5123" width="14.7109375" style="4" customWidth="1"/>
    <col min="5124" max="5376" width="9.140625" style="4"/>
    <col min="5377" max="5377" width="27.7109375" style="4" customWidth="1"/>
    <col min="5378" max="5378" width="42.85546875" style="4" customWidth="1"/>
    <col min="5379" max="5379" width="14.7109375" style="4" customWidth="1"/>
    <col min="5380" max="5632" width="9.140625" style="4"/>
    <col min="5633" max="5633" width="27.7109375" style="4" customWidth="1"/>
    <col min="5634" max="5634" width="42.85546875" style="4" customWidth="1"/>
    <col min="5635" max="5635" width="14.7109375" style="4" customWidth="1"/>
    <col min="5636" max="5888" width="9.140625" style="4"/>
    <col min="5889" max="5889" width="27.7109375" style="4" customWidth="1"/>
    <col min="5890" max="5890" width="42.85546875" style="4" customWidth="1"/>
    <col min="5891" max="5891" width="14.7109375" style="4" customWidth="1"/>
    <col min="5892" max="6144" width="9.140625" style="4"/>
    <col min="6145" max="6145" width="27.7109375" style="4" customWidth="1"/>
    <col min="6146" max="6146" width="42.85546875" style="4" customWidth="1"/>
    <col min="6147" max="6147" width="14.7109375" style="4" customWidth="1"/>
    <col min="6148" max="6400" width="9.140625" style="4"/>
    <col min="6401" max="6401" width="27.7109375" style="4" customWidth="1"/>
    <col min="6402" max="6402" width="42.85546875" style="4" customWidth="1"/>
    <col min="6403" max="6403" width="14.7109375" style="4" customWidth="1"/>
    <col min="6404" max="6656" width="9.140625" style="4"/>
    <col min="6657" max="6657" width="27.7109375" style="4" customWidth="1"/>
    <col min="6658" max="6658" width="42.85546875" style="4" customWidth="1"/>
    <col min="6659" max="6659" width="14.7109375" style="4" customWidth="1"/>
    <col min="6660" max="6912" width="9.140625" style="4"/>
    <col min="6913" max="6913" width="27.7109375" style="4" customWidth="1"/>
    <col min="6914" max="6914" width="42.85546875" style="4" customWidth="1"/>
    <col min="6915" max="6915" width="14.7109375" style="4" customWidth="1"/>
    <col min="6916" max="7168" width="9.140625" style="4"/>
    <col min="7169" max="7169" width="27.7109375" style="4" customWidth="1"/>
    <col min="7170" max="7170" width="42.85546875" style="4" customWidth="1"/>
    <col min="7171" max="7171" width="14.7109375" style="4" customWidth="1"/>
    <col min="7172" max="7424" width="9.140625" style="4"/>
    <col min="7425" max="7425" width="27.7109375" style="4" customWidth="1"/>
    <col min="7426" max="7426" width="42.85546875" style="4" customWidth="1"/>
    <col min="7427" max="7427" width="14.7109375" style="4" customWidth="1"/>
    <col min="7428" max="7680" width="9.140625" style="4"/>
    <col min="7681" max="7681" width="27.7109375" style="4" customWidth="1"/>
    <col min="7682" max="7682" width="42.85546875" style="4" customWidth="1"/>
    <col min="7683" max="7683" width="14.7109375" style="4" customWidth="1"/>
    <col min="7684" max="7936" width="9.140625" style="4"/>
    <col min="7937" max="7937" width="27.7109375" style="4" customWidth="1"/>
    <col min="7938" max="7938" width="42.85546875" style="4" customWidth="1"/>
    <col min="7939" max="7939" width="14.7109375" style="4" customWidth="1"/>
    <col min="7940" max="8192" width="9.140625" style="4"/>
    <col min="8193" max="8193" width="27.7109375" style="4" customWidth="1"/>
    <col min="8194" max="8194" width="42.85546875" style="4" customWidth="1"/>
    <col min="8195" max="8195" width="14.7109375" style="4" customWidth="1"/>
    <col min="8196" max="8448" width="9.140625" style="4"/>
    <col min="8449" max="8449" width="27.7109375" style="4" customWidth="1"/>
    <col min="8450" max="8450" width="42.85546875" style="4" customWidth="1"/>
    <col min="8451" max="8451" width="14.7109375" style="4" customWidth="1"/>
    <col min="8452" max="8704" width="9.140625" style="4"/>
    <col min="8705" max="8705" width="27.7109375" style="4" customWidth="1"/>
    <col min="8706" max="8706" width="42.85546875" style="4" customWidth="1"/>
    <col min="8707" max="8707" width="14.7109375" style="4" customWidth="1"/>
    <col min="8708" max="8960" width="9.140625" style="4"/>
    <col min="8961" max="8961" width="27.7109375" style="4" customWidth="1"/>
    <col min="8962" max="8962" width="42.85546875" style="4" customWidth="1"/>
    <col min="8963" max="8963" width="14.7109375" style="4" customWidth="1"/>
    <col min="8964" max="9216" width="9.140625" style="4"/>
    <col min="9217" max="9217" width="27.7109375" style="4" customWidth="1"/>
    <col min="9218" max="9218" width="42.85546875" style="4" customWidth="1"/>
    <col min="9219" max="9219" width="14.7109375" style="4" customWidth="1"/>
    <col min="9220" max="9472" width="9.140625" style="4"/>
    <col min="9473" max="9473" width="27.7109375" style="4" customWidth="1"/>
    <col min="9474" max="9474" width="42.85546875" style="4" customWidth="1"/>
    <col min="9475" max="9475" width="14.7109375" style="4" customWidth="1"/>
    <col min="9476" max="9728" width="9.140625" style="4"/>
    <col min="9729" max="9729" width="27.7109375" style="4" customWidth="1"/>
    <col min="9730" max="9730" width="42.85546875" style="4" customWidth="1"/>
    <col min="9731" max="9731" width="14.7109375" style="4" customWidth="1"/>
    <col min="9732" max="9984" width="9.140625" style="4"/>
    <col min="9985" max="9985" width="27.7109375" style="4" customWidth="1"/>
    <col min="9986" max="9986" width="42.85546875" style="4" customWidth="1"/>
    <col min="9987" max="9987" width="14.7109375" style="4" customWidth="1"/>
    <col min="9988" max="10240" width="9.140625" style="4"/>
    <col min="10241" max="10241" width="27.7109375" style="4" customWidth="1"/>
    <col min="10242" max="10242" width="42.85546875" style="4" customWidth="1"/>
    <col min="10243" max="10243" width="14.7109375" style="4" customWidth="1"/>
    <col min="10244" max="10496" width="9.140625" style="4"/>
    <col min="10497" max="10497" width="27.7109375" style="4" customWidth="1"/>
    <col min="10498" max="10498" width="42.85546875" style="4" customWidth="1"/>
    <col min="10499" max="10499" width="14.7109375" style="4" customWidth="1"/>
    <col min="10500" max="10752" width="9.140625" style="4"/>
    <col min="10753" max="10753" width="27.7109375" style="4" customWidth="1"/>
    <col min="10754" max="10754" width="42.85546875" style="4" customWidth="1"/>
    <col min="10755" max="10755" width="14.7109375" style="4" customWidth="1"/>
    <col min="10756" max="11008" width="9.140625" style="4"/>
    <col min="11009" max="11009" width="27.7109375" style="4" customWidth="1"/>
    <col min="11010" max="11010" width="42.85546875" style="4" customWidth="1"/>
    <col min="11011" max="11011" width="14.7109375" style="4" customWidth="1"/>
    <col min="11012" max="11264" width="9.140625" style="4"/>
    <col min="11265" max="11265" width="27.7109375" style="4" customWidth="1"/>
    <col min="11266" max="11266" width="42.85546875" style="4" customWidth="1"/>
    <col min="11267" max="11267" width="14.7109375" style="4" customWidth="1"/>
    <col min="11268" max="11520" width="9.140625" style="4"/>
    <col min="11521" max="11521" width="27.7109375" style="4" customWidth="1"/>
    <col min="11522" max="11522" width="42.85546875" style="4" customWidth="1"/>
    <col min="11523" max="11523" width="14.7109375" style="4" customWidth="1"/>
    <col min="11524" max="11776" width="9.140625" style="4"/>
    <col min="11777" max="11777" width="27.7109375" style="4" customWidth="1"/>
    <col min="11778" max="11778" width="42.85546875" style="4" customWidth="1"/>
    <col min="11779" max="11779" width="14.7109375" style="4" customWidth="1"/>
    <col min="11780" max="12032" width="9.140625" style="4"/>
    <col min="12033" max="12033" width="27.7109375" style="4" customWidth="1"/>
    <col min="12034" max="12034" width="42.85546875" style="4" customWidth="1"/>
    <col min="12035" max="12035" width="14.7109375" style="4" customWidth="1"/>
    <col min="12036" max="12288" width="9.140625" style="4"/>
    <col min="12289" max="12289" width="27.7109375" style="4" customWidth="1"/>
    <col min="12290" max="12290" width="42.85546875" style="4" customWidth="1"/>
    <col min="12291" max="12291" width="14.7109375" style="4" customWidth="1"/>
    <col min="12292" max="12544" width="9.140625" style="4"/>
    <col min="12545" max="12545" width="27.7109375" style="4" customWidth="1"/>
    <col min="12546" max="12546" width="42.85546875" style="4" customWidth="1"/>
    <col min="12547" max="12547" width="14.7109375" style="4" customWidth="1"/>
    <col min="12548" max="12800" width="9.140625" style="4"/>
    <col min="12801" max="12801" width="27.7109375" style="4" customWidth="1"/>
    <col min="12802" max="12802" width="42.85546875" style="4" customWidth="1"/>
    <col min="12803" max="12803" width="14.7109375" style="4" customWidth="1"/>
    <col min="12804" max="13056" width="9.140625" style="4"/>
    <col min="13057" max="13057" width="27.7109375" style="4" customWidth="1"/>
    <col min="13058" max="13058" width="42.85546875" style="4" customWidth="1"/>
    <col min="13059" max="13059" width="14.7109375" style="4" customWidth="1"/>
    <col min="13060" max="13312" width="9.140625" style="4"/>
    <col min="13313" max="13313" width="27.7109375" style="4" customWidth="1"/>
    <col min="13314" max="13314" width="42.85546875" style="4" customWidth="1"/>
    <col min="13315" max="13315" width="14.7109375" style="4" customWidth="1"/>
    <col min="13316" max="13568" width="9.140625" style="4"/>
    <col min="13569" max="13569" width="27.7109375" style="4" customWidth="1"/>
    <col min="13570" max="13570" width="42.85546875" style="4" customWidth="1"/>
    <col min="13571" max="13571" width="14.7109375" style="4" customWidth="1"/>
    <col min="13572" max="13824" width="9.140625" style="4"/>
    <col min="13825" max="13825" width="27.7109375" style="4" customWidth="1"/>
    <col min="13826" max="13826" width="42.85546875" style="4" customWidth="1"/>
    <col min="13827" max="13827" width="14.7109375" style="4" customWidth="1"/>
    <col min="13828" max="14080" width="9.140625" style="4"/>
    <col min="14081" max="14081" width="27.7109375" style="4" customWidth="1"/>
    <col min="14082" max="14082" width="42.85546875" style="4" customWidth="1"/>
    <col min="14083" max="14083" width="14.7109375" style="4" customWidth="1"/>
    <col min="14084" max="14336" width="9.140625" style="4"/>
    <col min="14337" max="14337" width="27.7109375" style="4" customWidth="1"/>
    <col min="14338" max="14338" width="42.85546875" style="4" customWidth="1"/>
    <col min="14339" max="14339" width="14.7109375" style="4" customWidth="1"/>
    <col min="14340" max="14592" width="9.140625" style="4"/>
    <col min="14593" max="14593" width="27.7109375" style="4" customWidth="1"/>
    <col min="14594" max="14594" width="42.85546875" style="4" customWidth="1"/>
    <col min="14595" max="14595" width="14.7109375" style="4" customWidth="1"/>
    <col min="14596" max="14848" width="9.140625" style="4"/>
    <col min="14849" max="14849" width="27.7109375" style="4" customWidth="1"/>
    <col min="14850" max="14850" width="42.85546875" style="4" customWidth="1"/>
    <col min="14851" max="14851" width="14.7109375" style="4" customWidth="1"/>
    <col min="14852" max="15104" width="9.140625" style="4"/>
    <col min="15105" max="15105" width="27.7109375" style="4" customWidth="1"/>
    <col min="15106" max="15106" width="42.85546875" style="4" customWidth="1"/>
    <col min="15107" max="15107" width="14.7109375" style="4" customWidth="1"/>
    <col min="15108" max="15360" width="9.140625" style="4"/>
    <col min="15361" max="15361" width="27.7109375" style="4" customWidth="1"/>
    <col min="15362" max="15362" width="42.85546875" style="4" customWidth="1"/>
    <col min="15363" max="15363" width="14.7109375" style="4" customWidth="1"/>
    <col min="15364" max="15616" width="9.140625" style="4"/>
    <col min="15617" max="15617" width="27.7109375" style="4" customWidth="1"/>
    <col min="15618" max="15618" width="42.85546875" style="4" customWidth="1"/>
    <col min="15619" max="15619" width="14.7109375" style="4" customWidth="1"/>
    <col min="15620" max="15872" width="9.140625" style="4"/>
    <col min="15873" max="15873" width="27.7109375" style="4" customWidth="1"/>
    <col min="15874" max="15874" width="42.85546875" style="4" customWidth="1"/>
    <col min="15875" max="15875" width="14.7109375" style="4" customWidth="1"/>
    <col min="15876" max="16128" width="9.140625" style="4"/>
    <col min="16129" max="16129" width="27.7109375" style="4" customWidth="1"/>
    <col min="16130" max="16130" width="42.85546875" style="4" customWidth="1"/>
    <col min="16131" max="16131" width="14.7109375" style="4" customWidth="1"/>
    <col min="16132" max="16384" width="9.140625" style="4"/>
  </cols>
  <sheetData>
    <row r="1" spans="1:3" x14ac:dyDescent="0.25">
      <c r="A1" s="1" t="s">
        <v>0</v>
      </c>
      <c r="B1" s="2" t="s">
        <v>1</v>
      </c>
      <c r="C1" s="3" t="s">
        <v>2</v>
      </c>
    </row>
    <row r="2" spans="1:3" ht="54" x14ac:dyDescent="0.25">
      <c r="A2" s="1" t="s">
        <v>3</v>
      </c>
      <c r="B2" s="2" t="s">
        <v>4</v>
      </c>
      <c r="C2" s="5" t="s">
        <v>354</v>
      </c>
    </row>
    <row r="3" spans="1:3" ht="36" x14ac:dyDescent="0.25">
      <c r="A3" s="1" t="s">
        <v>5</v>
      </c>
      <c r="B3" s="2" t="s">
        <v>196</v>
      </c>
      <c r="C3" s="3"/>
    </row>
    <row r="4" spans="1:3" x14ac:dyDescent="0.25">
      <c r="A4" s="1" t="s">
        <v>6</v>
      </c>
      <c r="B4" s="6" t="s">
        <v>7</v>
      </c>
      <c r="C4" s="1"/>
    </row>
    <row r="5" spans="1:3" x14ac:dyDescent="0.25">
      <c r="A5" s="1" t="s">
        <v>8</v>
      </c>
      <c r="B5" s="6" t="s">
        <v>9</v>
      </c>
      <c r="C5" s="7"/>
    </row>
    <row r="6" spans="1:3" x14ac:dyDescent="0.25">
      <c r="A6" s="1"/>
      <c r="B6" s="6"/>
      <c r="C6" s="7"/>
    </row>
    <row r="7" spans="1:3" x14ac:dyDescent="0.25">
      <c r="A7" s="504" t="s">
        <v>10</v>
      </c>
      <c r="B7" s="6" t="s">
        <v>220</v>
      </c>
      <c r="C7" s="8"/>
    </row>
    <row r="8" spans="1:3" x14ac:dyDescent="0.25">
      <c r="A8" s="504"/>
      <c r="B8" s="358" t="s">
        <v>221</v>
      </c>
      <c r="C8" s="7"/>
    </row>
    <row r="9" spans="1:3" x14ac:dyDescent="0.25">
      <c r="A9" s="504"/>
      <c r="B9" s="50" t="s">
        <v>194</v>
      </c>
      <c r="C9" s="9"/>
    </row>
    <row r="10" spans="1:3" x14ac:dyDescent="0.25">
      <c r="A10" s="3" t="s">
        <v>11</v>
      </c>
      <c r="B10" s="241" t="s">
        <v>12</v>
      </c>
      <c r="C10" s="9"/>
    </row>
    <row r="11" spans="1:3" x14ac:dyDescent="0.25">
      <c r="A11" s="3"/>
      <c r="B11" s="241" t="s">
        <v>183</v>
      </c>
      <c r="C11" s="9"/>
    </row>
    <row r="12" spans="1:3" x14ac:dyDescent="0.25">
      <c r="A12" s="48"/>
      <c r="B12" s="241" t="s">
        <v>184</v>
      </c>
      <c r="C12" s="9"/>
    </row>
    <row r="13" spans="1:3" x14ac:dyDescent="0.25">
      <c r="A13" s="3"/>
      <c r="B13" s="241" t="s">
        <v>14</v>
      </c>
      <c r="C13" s="9"/>
    </row>
    <row r="14" spans="1:3" x14ac:dyDescent="0.25">
      <c r="A14" s="3"/>
      <c r="B14" s="241" t="s">
        <v>185</v>
      </c>
      <c r="C14" s="9"/>
    </row>
    <row r="15" spans="1:3" ht="99" customHeight="1" x14ac:dyDescent="0.25">
      <c r="A15" s="299" t="s">
        <v>16</v>
      </c>
      <c r="B15" s="7" t="s">
        <v>186</v>
      </c>
      <c r="C15" s="9"/>
    </row>
    <row r="16" spans="1:3" x14ac:dyDescent="0.25">
      <c r="A16" s="11" t="s">
        <v>17</v>
      </c>
      <c r="B16" s="12">
        <v>43622</v>
      </c>
    </row>
    <row r="18" spans="1:2" x14ac:dyDescent="0.25">
      <c r="A18" s="11" t="s">
        <v>18</v>
      </c>
      <c r="B18" s="52" t="s">
        <v>84</v>
      </c>
    </row>
    <row r="19" spans="1:2" x14ac:dyDescent="0.25">
      <c r="A19" s="14"/>
      <c r="B19" s="13" t="s">
        <v>13</v>
      </c>
    </row>
    <row r="20" spans="1:2" x14ac:dyDescent="0.25">
      <c r="B20" s="13" t="s">
        <v>14</v>
      </c>
    </row>
    <row r="21" spans="1:2" x14ac:dyDescent="0.25">
      <c r="B21" s="13" t="s">
        <v>15</v>
      </c>
    </row>
    <row r="22" spans="1:2" x14ac:dyDescent="0.25">
      <c r="B22" s="13" t="s">
        <v>19</v>
      </c>
    </row>
    <row r="23" spans="1:2" x14ac:dyDescent="0.25">
      <c r="B23" s="77" t="s">
        <v>83</v>
      </c>
    </row>
    <row r="30" spans="1:2" x14ac:dyDescent="0.25">
      <c r="A30" s="11"/>
    </row>
    <row r="31" spans="1:2" x14ac:dyDescent="0.25">
      <c r="A31" s="11"/>
    </row>
    <row r="32" spans="1:2" x14ac:dyDescent="0.25">
      <c r="A32" s="14"/>
    </row>
    <row r="36" spans="1:1" x14ac:dyDescent="0.25">
      <c r="A36" s="11"/>
    </row>
    <row r="37" spans="1:1" x14ac:dyDescent="0.25">
      <c r="A37" s="14"/>
    </row>
    <row r="39" spans="1:1" x14ac:dyDescent="0.25">
      <c r="A39" s="15"/>
    </row>
    <row r="40" spans="1:1" x14ac:dyDescent="0.25">
      <c r="A40" s="16"/>
    </row>
    <row r="44" spans="1:1" x14ac:dyDescent="0.25">
      <c r="A44" s="17"/>
    </row>
    <row r="45" spans="1:1" x14ac:dyDescent="0.25">
      <c r="A45" s="17"/>
    </row>
    <row r="46" spans="1:1" x14ac:dyDescent="0.25">
      <c r="A46" s="16"/>
    </row>
    <row r="51" spans="1:1" x14ac:dyDescent="0.25">
      <c r="A51" s="14"/>
    </row>
    <row r="53" spans="1:1" x14ac:dyDescent="0.25">
      <c r="A53" s="14"/>
    </row>
    <row r="58" spans="1:1" x14ac:dyDescent="0.25">
      <c r="A58" s="14"/>
    </row>
    <row r="59" spans="1:1" x14ac:dyDescent="0.25">
      <c r="A59" s="17"/>
    </row>
    <row r="60" spans="1:1" x14ac:dyDescent="0.25">
      <c r="A60" s="17"/>
    </row>
    <row r="61" spans="1:1" x14ac:dyDescent="0.25">
      <c r="A61" s="17"/>
    </row>
    <row r="65" spans="1:1" x14ac:dyDescent="0.25">
      <c r="A65" s="11"/>
    </row>
    <row r="66" spans="1:1" x14ac:dyDescent="0.25">
      <c r="A66" s="18"/>
    </row>
    <row r="67" spans="1:1" x14ac:dyDescent="0.25">
      <c r="A67" s="18"/>
    </row>
    <row r="68" spans="1:1" x14ac:dyDescent="0.25">
      <c r="A68" s="18"/>
    </row>
    <row r="69" spans="1:1" x14ac:dyDescent="0.25">
      <c r="A69" s="18"/>
    </row>
    <row r="70" spans="1:1" x14ac:dyDescent="0.25">
      <c r="A70" s="18"/>
    </row>
    <row r="71" spans="1:1" x14ac:dyDescent="0.25">
      <c r="A71" s="18"/>
    </row>
    <row r="72" spans="1:1" x14ac:dyDescent="0.25">
      <c r="A72" s="18"/>
    </row>
    <row r="73" spans="1:1" x14ac:dyDescent="0.25">
      <c r="A73" s="18"/>
    </row>
    <row r="75" spans="1:1" x14ac:dyDescent="0.25">
      <c r="A75" s="11"/>
    </row>
    <row r="76" spans="1:1" x14ac:dyDescent="0.25">
      <c r="A76" s="18"/>
    </row>
    <row r="77" spans="1:1" x14ac:dyDescent="0.25">
      <c r="A77" s="18"/>
    </row>
    <row r="79" spans="1:1" x14ac:dyDescent="0.25">
      <c r="A79" s="11"/>
    </row>
    <row r="80" spans="1:1" x14ac:dyDescent="0.25">
      <c r="A80" s="18"/>
    </row>
  </sheetData>
  <mergeCells count="1">
    <mergeCell ref="A7:A9"/>
  </mergeCells>
  <hyperlinks>
    <hyperlink ref="B9" r:id="rId1"/>
    <hyperlink ref="B23" r:id="rId2"/>
  </hyperlinks>
  <pageMargins left="0.7" right="0.7" top="0.75" bottom="0.75" header="0.3" footer="0.3"/>
  <pageSetup paperSize="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workbookViewId="0">
      <selection activeCell="E8" sqref="E8"/>
    </sheetView>
  </sheetViews>
  <sheetFormatPr defaultRowHeight="15" x14ac:dyDescent="0.2"/>
  <cols>
    <col min="1" max="1" width="38.140625" style="51" customWidth="1"/>
    <col min="2" max="2" width="17.42578125" style="51" customWidth="1"/>
    <col min="3" max="3" width="17.5703125" style="51" customWidth="1"/>
    <col min="4" max="4" width="9.140625" style="51"/>
    <col min="5" max="5" width="12.85546875" style="51" bestFit="1" customWidth="1"/>
    <col min="6" max="6" width="17.5703125" style="51" bestFit="1" customWidth="1"/>
    <col min="7" max="7" width="15.5703125" style="51" bestFit="1" customWidth="1"/>
    <col min="8" max="16384" width="9.140625" style="51"/>
  </cols>
  <sheetData>
    <row r="1" spans="1:8" x14ac:dyDescent="0.2">
      <c r="A1" s="19" t="s">
        <v>40</v>
      </c>
    </row>
    <row r="2" spans="1:8" x14ac:dyDescent="0.2">
      <c r="A2" s="19" t="s">
        <v>21</v>
      </c>
    </row>
    <row r="3" spans="1:8" ht="15.75" x14ac:dyDescent="0.25">
      <c r="A3" s="464" t="s">
        <v>268</v>
      </c>
      <c r="G3" s="91"/>
    </row>
    <row r="5" spans="1:8" ht="33.75" customHeight="1" x14ac:dyDescent="0.25">
      <c r="A5" s="344"/>
      <c r="B5" s="352" t="s">
        <v>215</v>
      </c>
      <c r="C5" s="352" t="s">
        <v>60</v>
      </c>
    </row>
    <row r="6" spans="1:8" x14ac:dyDescent="0.2">
      <c r="A6" s="92"/>
      <c r="B6" s="92"/>
      <c r="C6" s="92"/>
    </row>
    <row r="7" spans="1:8" ht="21.75" customHeight="1" x14ac:dyDescent="0.25">
      <c r="A7" s="309" t="s">
        <v>127</v>
      </c>
      <c r="B7" s="389"/>
      <c r="C7" s="389"/>
    </row>
    <row r="8" spans="1:8" x14ac:dyDescent="0.2">
      <c r="A8" s="346">
        <v>2013</v>
      </c>
      <c r="B8" s="347">
        <v>1980169.8462393554</v>
      </c>
      <c r="C8" s="347">
        <v>4576929.7282986827</v>
      </c>
      <c r="F8" s="341"/>
      <c r="G8" s="341"/>
      <c r="H8" s="93"/>
    </row>
    <row r="9" spans="1:8" x14ac:dyDescent="0.2">
      <c r="A9" s="346">
        <v>2014</v>
      </c>
      <c r="B9" s="347">
        <v>2334626.8255137783</v>
      </c>
      <c r="C9" s="347">
        <v>5049237.67100407</v>
      </c>
      <c r="F9" s="341"/>
      <c r="G9" s="341"/>
      <c r="H9" s="93"/>
    </row>
    <row r="10" spans="1:8" x14ac:dyDescent="0.2">
      <c r="A10" s="346">
        <v>2015</v>
      </c>
      <c r="B10" s="347">
        <v>2230216.1124946363</v>
      </c>
      <c r="C10" s="347">
        <v>4790584.1766642155</v>
      </c>
      <c r="F10" s="341"/>
      <c r="G10" s="341"/>
      <c r="H10" s="93"/>
    </row>
    <row r="11" spans="1:8" x14ac:dyDescent="0.2">
      <c r="A11" s="346">
        <v>2016</v>
      </c>
      <c r="B11" s="347">
        <v>1984392.0934927673</v>
      </c>
      <c r="C11" s="347">
        <v>3814195.6094743628</v>
      </c>
      <c r="F11" s="341"/>
      <c r="G11" s="341"/>
      <c r="H11" s="93"/>
    </row>
    <row r="12" spans="1:8" x14ac:dyDescent="0.2">
      <c r="A12" s="346">
        <v>2017</v>
      </c>
      <c r="B12" s="347">
        <v>2193428.4061793662</v>
      </c>
      <c r="C12" s="347">
        <v>5220434.7850605343</v>
      </c>
      <c r="F12" s="341"/>
      <c r="G12" s="341"/>
      <c r="H12" s="93"/>
    </row>
    <row r="13" spans="1:8" x14ac:dyDescent="0.2">
      <c r="A13" s="346">
        <v>2018</v>
      </c>
      <c r="B13" s="347">
        <v>2187517.0947196344</v>
      </c>
      <c r="C13" s="347">
        <v>4520368.5155063663</v>
      </c>
      <c r="F13" s="341"/>
      <c r="G13" s="341"/>
      <c r="H13" s="93"/>
    </row>
    <row r="14" spans="1:8" ht="22.5" customHeight="1" x14ac:dyDescent="0.25">
      <c r="A14" s="343" t="s">
        <v>252</v>
      </c>
      <c r="B14" s="349">
        <f>(B13-B12)/B12</f>
        <v>-2.6950099866849186E-3</v>
      </c>
      <c r="C14" s="349">
        <f>(C13-C12)/C12</f>
        <v>-0.13410114260167896</v>
      </c>
      <c r="F14" s="342"/>
      <c r="G14" s="342"/>
      <c r="H14" s="130"/>
    </row>
    <row r="15" spans="1:8" x14ac:dyDescent="0.2">
      <c r="A15" s="350"/>
      <c r="B15" s="390"/>
      <c r="C15" s="390"/>
      <c r="F15" s="341"/>
      <c r="G15" s="341"/>
    </row>
    <row r="16" spans="1:8" ht="21.75" customHeight="1" x14ac:dyDescent="0.25">
      <c r="A16" s="309" t="s">
        <v>356</v>
      </c>
      <c r="B16" s="391"/>
      <c r="C16" s="391"/>
      <c r="F16" s="341"/>
      <c r="G16" s="341"/>
    </row>
    <row r="17" spans="1:8" x14ac:dyDescent="0.2">
      <c r="A17" s="346">
        <v>2013</v>
      </c>
      <c r="B17" s="347">
        <v>1571527.5348422579</v>
      </c>
      <c r="C17" s="347">
        <v>3665007.2038193606</v>
      </c>
      <c r="F17" s="341"/>
      <c r="G17" s="341"/>
      <c r="H17" s="93"/>
    </row>
    <row r="18" spans="1:8" x14ac:dyDescent="0.2">
      <c r="A18" s="346">
        <v>2014</v>
      </c>
      <c r="B18" s="347">
        <v>1708422.505645832</v>
      </c>
      <c r="C18" s="347">
        <v>4451198.3132352037</v>
      </c>
      <c r="F18" s="341"/>
      <c r="G18" s="341"/>
      <c r="H18" s="93"/>
    </row>
    <row r="19" spans="1:8" x14ac:dyDescent="0.2">
      <c r="A19" s="346">
        <v>2015</v>
      </c>
      <c r="B19" s="347">
        <v>1491605.2733752104</v>
      </c>
      <c r="C19" s="347">
        <v>3958254.1438512066</v>
      </c>
      <c r="F19" s="341"/>
      <c r="G19" s="341"/>
      <c r="H19" s="93"/>
    </row>
    <row r="20" spans="1:8" x14ac:dyDescent="0.2">
      <c r="A20" s="346">
        <v>2016</v>
      </c>
      <c r="B20" s="347">
        <v>1358240.2386240747</v>
      </c>
      <c r="C20" s="347">
        <v>3330403.7449280131</v>
      </c>
      <c r="F20" s="341"/>
      <c r="G20" s="341"/>
      <c r="H20" s="93"/>
    </row>
    <row r="21" spans="1:8" x14ac:dyDescent="0.2">
      <c r="A21" s="346">
        <v>2017</v>
      </c>
      <c r="B21" s="347">
        <v>1314784.7537032017</v>
      </c>
      <c r="C21" s="347">
        <v>3085255.3358474616</v>
      </c>
      <c r="F21" s="341"/>
      <c r="G21" s="341"/>
      <c r="H21" s="93"/>
    </row>
    <row r="22" spans="1:8" x14ac:dyDescent="0.2">
      <c r="A22" s="346">
        <v>2018</v>
      </c>
      <c r="B22" s="347">
        <v>1337595.2809181453</v>
      </c>
      <c r="C22" s="347">
        <v>3169001.6942172167</v>
      </c>
      <c r="F22" s="341"/>
      <c r="G22" s="341"/>
      <c r="H22" s="93"/>
    </row>
    <row r="23" spans="1:8" ht="24" customHeight="1" x14ac:dyDescent="0.25">
      <c r="A23" s="343" t="s">
        <v>252</v>
      </c>
      <c r="B23" s="349">
        <f>(B22-B21)/B21</f>
        <v>1.7349248347074225E-2</v>
      </c>
      <c r="C23" s="349">
        <f>(C22-C21)/C21</f>
        <v>2.7144060783789729E-2</v>
      </c>
      <c r="F23" s="342"/>
      <c r="G23" s="342"/>
      <c r="H23" s="130"/>
    </row>
    <row r="24" spans="1:8" x14ac:dyDescent="0.2">
      <c r="A24" s="350"/>
      <c r="B24" s="390"/>
      <c r="C24" s="390"/>
      <c r="F24" s="341"/>
      <c r="G24" s="341"/>
    </row>
    <row r="25" spans="1:8" ht="27" customHeight="1" x14ac:dyDescent="0.25">
      <c r="A25" s="343" t="s">
        <v>213</v>
      </c>
      <c r="B25" s="347"/>
      <c r="C25" s="347"/>
      <c r="F25" s="341"/>
      <c r="G25" s="341"/>
    </row>
    <row r="26" spans="1:8" ht="19.5" customHeight="1" x14ac:dyDescent="0.2">
      <c r="A26" s="346">
        <v>2013</v>
      </c>
      <c r="B26" s="347">
        <v>1115206.9223930149</v>
      </c>
      <c r="C26" s="347">
        <v>3780869.973686703</v>
      </c>
      <c r="F26" s="341"/>
      <c r="G26" s="341"/>
      <c r="H26" s="93"/>
    </row>
    <row r="27" spans="1:8" x14ac:dyDescent="0.2">
      <c r="A27" s="346">
        <v>2014</v>
      </c>
      <c r="B27" s="347">
        <v>1097144.8288962701</v>
      </c>
      <c r="C27" s="347">
        <v>3964872.3889999529</v>
      </c>
      <c r="F27" s="341"/>
      <c r="G27" s="341"/>
      <c r="H27" s="93"/>
    </row>
    <row r="28" spans="1:8" x14ac:dyDescent="0.2">
      <c r="A28" s="346">
        <v>2015</v>
      </c>
      <c r="B28" s="347">
        <v>983835.40365293459</v>
      </c>
      <c r="C28" s="347">
        <v>3253506.1811114782</v>
      </c>
      <c r="F28" s="341"/>
      <c r="G28" s="341"/>
      <c r="H28" s="93"/>
    </row>
    <row r="29" spans="1:8" x14ac:dyDescent="0.2">
      <c r="A29" s="346">
        <v>2016</v>
      </c>
      <c r="B29" s="347">
        <v>1069344.4678751852</v>
      </c>
      <c r="C29" s="347">
        <v>3941893.1256014393</v>
      </c>
      <c r="F29" s="341"/>
      <c r="G29" s="341"/>
      <c r="H29" s="93"/>
    </row>
    <row r="30" spans="1:8" x14ac:dyDescent="0.2">
      <c r="A30" s="346">
        <v>2017</v>
      </c>
      <c r="B30" s="347">
        <v>959585.36304844287</v>
      </c>
      <c r="C30" s="347">
        <v>3524481.668997013</v>
      </c>
      <c r="F30" s="341"/>
      <c r="G30" s="341"/>
      <c r="H30" s="93"/>
    </row>
    <row r="31" spans="1:8" x14ac:dyDescent="0.2">
      <c r="A31" s="346">
        <v>2018</v>
      </c>
      <c r="B31" s="347">
        <v>921190.20150706486</v>
      </c>
      <c r="C31" s="347">
        <v>3192412.9997309814</v>
      </c>
      <c r="F31" s="341"/>
      <c r="G31" s="341"/>
      <c r="H31" s="93"/>
    </row>
    <row r="32" spans="1:8" ht="23.25" customHeight="1" x14ac:dyDescent="0.25">
      <c r="A32" s="343" t="s">
        <v>252</v>
      </c>
      <c r="B32" s="349">
        <f t="shared" ref="B32:C32" si="0">(B31-B30)/B30</f>
        <v>-4.0012241765967516E-2</v>
      </c>
      <c r="C32" s="349">
        <f t="shared" si="0"/>
        <v>-9.4217731982283434E-2</v>
      </c>
      <c r="F32" s="342"/>
      <c r="G32" s="342"/>
      <c r="H32" s="130"/>
    </row>
    <row r="33" spans="1:8" x14ac:dyDescent="0.2">
      <c r="A33" s="348"/>
      <c r="B33" s="347"/>
      <c r="C33" s="347"/>
      <c r="F33" s="341"/>
      <c r="G33" s="341"/>
    </row>
    <row r="34" spans="1:8" ht="28.5" customHeight="1" x14ac:dyDescent="0.25">
      <c r="A34" s="309" t="s">
        <v>128</v>
      </c>
      <c r="B34" s="391"/>
      <c r="C34" s="391"/>
      <c r="F34" s="341"/>
      <c r="G34" s="341"/>
    </row>
    <row r="35" spans="1:8" ht="21.75" customHeight="1" x14ac:dyDescent="0.2">
      <c r="A35" s="346">
        <v>2013</v>
      </c>
      <c r="B35" s="347">
        <v>956578.6</v>
      </c>
      <c r="C35" s="347">
        <v>8710145.8100000005</v>
      </c>
      <c r="F35" s="341"/>
      <c r="G35" s="341"/>
      <c r="H35" s="93"/>
    </row>
    <row r="36" spans="1:8" x14ac:dyDescent="0.2">
      <c r="A36" s="346">
        <v>2014</v>
      </c>
      <c r="B36" s="347">
        <v>996331.86</v>
      </c>
      <c r="C36" s="347">
        <v>8537902.2699999996</v>
      </c>
      <c r="F36" s="341"/>
      <c r="G36" s="341"/>
      <c r="H36" s="93"/>
    </row>
    <row r="37" spans="1:8" x14ac:dyDescent="0.2">
      <c r="A37" s="346">
        <v>2015</v>
      </c>
      <c r="B37" s="347">
        <v>1162883.5487418787</v>
      </c>
      <c r="C37" s="347">
        <v>10562389.973538855</v>
      </c>
      <c r="F37" s="341"/>
      <c r="G37" s="341"/>
      <c r="H37" s="93"/>
    </row>
    <row r="38" spans="1:8" x14ac:dyDescent="0.2">
      <c r="A38" s="346">
        <v>2016</v>
      </c>
      <c r="B38" s="347">
        <v>1339407.8689222161</v>
      </c>
      <c r="C38" s="347">
        <v>13324606.742728008</v>
      </c>
      <c r="F38" s="341"/>
      <c r="G38" s="341"/>
      <c r="H38" s="93"/>
    </row>
    <row r="39" spans="1:8" x14ac:dyDescent="0.2">
      <c r="A39" s="346">
        <v>2017</v>
      </c>
      <c r="B39" s="347">
        <v>1411416.1398842724</v>
      </c>
      <c r="C39" s="347">
        <v>12682708.899731226</v>
      </c>
      <c r="F39" s="341"/>
      <c r="G39" s="341"/>
      <c r="H39" s="93"/>
    </row>
    <row r="40" spans="1:8" x14ac:dyDescent="0.2">
      <c r="A40" s="346">
        <v>2018</v>
      </c>
      <c r="B40" s="347">
        <v>1563261.2505951549</v>
      </c>
      <c r="C40" s="347">
        <v>12371987.061091742</v>
      </c>
      <c r="F40" s="341"/>
      <c r="G40" s="341"/>
      <c r="H40" s="93"/>
    </row>
    <row r="41" spans="1:8" ht="21.75" customHeight="1" x14ac:dyDescent="0.25">
      <c r="A41" s="343" t="s">
        <v>252</v>
      </c>
      <c r="B41" s="349">
        <f>(B40-B39)/B39</f>
        <v>0.10758351588875338</v>
      </c>
      <c r="C41" s="349">
        <f t="shared" ref="C41" si="1">(C40-C39)/C39</f>
        <v>-2.4499642867784308E-2</v>
      </c>
      <c r="F41" s="342"/>
      <c r="G41" s="342"/>
      <c r="H41" s="130"/>
    </row>
    <row r="42" spans="1:8" x14ac:dyDescent="0.2">
      <c r="A42" s="350"/>
      <c r="B42" s="390"/>
      <c r="C42" s="390"/>
      <c r="F42" s="341"/>
      <c r="G42" s="341"/>
    </row>
    <row r="43" spans="1:8" ht="29.25" customHeight="1" x14ac:dyDescent="0.25">
      <c r="A43" s="22" t="s">
        <v>129</v>
      </c>
      <c r="B43" s="347"/>
      <c r="C43" s="347"/>
      <c r="F43" s="341"/>
      <c r="G43" s="341"/>
    </row>
    <row r="44" spans="1:8" x14ac:dyDescent="0.2">
      <c r="A44" s="346">
        <v>2013</v>
      </c>
      <c r="B44" s="347">
        <v>5623482.9100000001</v>
      </c>
      <c r="C44" s="347">
        <v>20732952.719999999</v>
      </c>
      <c r="E44" s="94"/>
      <c r="F44" s="341"/>
      <c r="G44" s="341"/>
      <c r="H44" s="93"/>
    </row>
    <row r="45" spans="1:8" x14ac:dyDescent="0.2">
      <c r="A45" s="346">
        <v>2014</v>
      </c>
      <c r="B45" s="347">
        <v>6136526.0199999996</v>
      </c>
      <c r="C45" s="347">
        <v>22003210.640000001</v>
      </c>
      <c r="E45" s="94"/>
      <c r="F45" s="341"/>
      <c r="G45" s="341"/>
      <c r="H45" s="93"/>
    </row>
    <row r="46" spans="1:8" x14ac:dyDescent="0.2">
      <c r="A46" s="346">
        <v>2015</v>
      </c>
      <c r="B46" s="347">
        <v>5868540.3274525255</v>
      </c>
      <c r="C46" s="347">
        <v>22564734.181561764</v>
      </c>
      <c r="E46" s="94"/>
      <c r="F46" s="341"/>
      <c r="G46" s="341"/>
      <c r="H46" s="93"/>
    </row>
    <row r="47" spans="1:8" x14ac:dyDescent="0.2">
      <c r="A47" s="346">
        <v>2016</v>
      </c>
      <c r="B47" s="347">
        <v>5751384.6689142408</v>
      </c>
      <c r="C47" s="347">
        <v>24411099.222731829</v>
      </c>
      <c r="E47" s="94"/>
      <c r="F47" s="341"/>
      <c r="G47" s="341"/>
      <c r="H47" s="93"/>
    </row>
    <row r="48" spans="1:8" x14ac:dyDescent="0.2">
      <c r="A48" s="346">
        <v>2017</v>
      </c>
      <c r="B48" s="347">
        <v>5879214.6628152765</v>
      </c>
      <c r="C48" s="347">
        <v>24512880.689636156</v>
      </c>
      <c r="E48" s="94"/>
      <c r="F48" s="341"/>
      <c r="G48" s="341"/>
      <c r="H48" s="93"/>
    </row>
    <row r="49" spans="1:8" x14ac:dyDescent="0.2">
      <c r="A49" s="346">
        <v>2018</v>
      </c>
      <c r="B49" s="347">
        <v>6009563.8277399996</v>
      </c>
      <c r="C49" s="347">
        <v>23253770.270546306</v>
      </c>
      <c r="E49" s="94"/>
      <c r="F49" s="341"/>
      <c r="G49" s="341"/>
      <c r="H49" s="93"/>
    </row>
    <row r="50" spans="1:8" ht="22.5" customHeight="1" x14ac:dyDescent="0.25">
      <c r="A50" s="343" t="s">
        <v>252</v>
      </c>
      <c r="B50" s="349">
        <f>(B49-B48)/B48</f>
        <v>2.217118652753956E-2</v>
      </c>
      <c r="C50" s="349">
        <f>(C49-C48)/C48</f>
        <v>-5.1365257108365543E-2</v>
      </c>
      <c r="F50" s="349"/>
      <c r="G50" s="349"/>
      <c r="H50" s="130"/>
    </row>
    <row r="51" spans="1:8" x14ac:dyDescent="0.2">
      <c r="A51" s="350"/>
      <c r="B51" s="351"/>
      <c r="C51" s="351"/>
    </row>
    <row r="54" spans="1:8" x14ac:dyDescent="0.2">
      <c r="A54" s="128" t="s">
        <v>130</v>
      </c>
      <c r="B54" s="129"/>
      <c r="C54" s="129"/>
      <c r="D54" s="129"/>
      <c r="E54" s="129"/>
    </row>
    <row r="55" spans="1:8" x14ac:dyDescent="0.2">
      <c r="A55" s="128"/>
      <c r="B55" s="129"/>
      <c r="C55" s="129"/>
      <c r="D55" s="129"/>
      <c r="E55" s="129"/>
    </row>
    <row r="56" spans="1:8" x14ac:dyDescent="0.2">
      <c r="A56" s="128" t="s">
        <v>131</v>
      </c>
      <c r="B56" s="129"/>
      <c r="C56" s="129"/>
      <c r="D56" s="129"/>
      <c r="E56" s="129"/>
    </row>
    <row r="57" spans="1:8" x14ac:dyDescent="0.2">
      <c r="A57" s="129"/>
      <c r="B57" s="129"/>
      <c r="C57" s="129"/>
      <c r="D57" s="129"/>
      <c r="E57" s="129"/>
    </row>
    <row r="58" spans="1:8" ht="15" customHeight="1" x14ac:dyDescent="0.2">
      <c r="A58" s="129" t="s">
        <v>212</v>
      </c>
      <c r="B58" s="129"/>
      <c r="C58" s="129"/>
      <c r="D58" s="129"/>
      <c r="E58" s="129"/>
    </row>
    <row r="59" spans="1:8" ht="32.25" customHeight="1" x14ac:dyDescent="0.2">
      <c r="A59" s="507" t="s">
        <v>214</v>
      </c>
      <c r="B59" s="507"/>
      <c r="C59" s="507"/>
      <c r="D59" s="507"/>
      <c r="E59" s="507"/>
    </row>
    <row r="60" spans="1:8" x14ac:dyDescent="0.2">
      <c r="A60" s="127"/>
      <c r="B60" s="127"/>
      <c r="C60" s="127"/>
      <c r="D60" s="127"/>
      <c r="E60" s="127"/>
    </row>
    <row r="61" spans="1:8" x14ac:dyDescent="0.2">
      <c r="A61" s="496"/>
    </row>
    <row r="62" spans="1:8" x14ac:dyDescent="0.2">
      <c r="A62" s="234" t="s">
        <v>251</v>
      </c>
    </row>
  </sheetData>
  <mergeCells count="1">
    <mergeCell ref="A59:E59"/>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showGridLines="0" zoomScaleNormal="100" workbookViewId="0">
      <selection activeCell="A3" sqref="A3"/>
    </sheetView>
  </sheetViews>
  <sheetFormatPr defaultRowHeight="12.75" x14ac:dyDescent="0.2"/>
  <cols>
    <col min="1" max="1" width="43" style="219" customWidth="1"/>
    <col min="2" max="3" width="16.7109375" style="218" customWidth="1"/>
    <col min="4" max="4" width="5" style="219" customWidth="1"/>
    <col min="5" max="5" width="13.7109375" style="220" customWidth="1"/>
    <col min="6" max="6" width="13.42578125" style="221" customWidth="1"/>
    <col min="7" max="7" width="5" style="219" customWidth="1"/>
    <col min="8" max="9" width="16.7109375" style="218" customWidth="1"/>
    <col min="10" max="11" width="19.42578125" style="219" customWidth="1"/>
    <col min="12" max="13" width="16.7109375" style="218" customWidth="1"/>
    <col min="14" max="15" width="16.7109375" style="219" customWidth="1"/>
    <col min="16" max="17" width="16.7109375" style="222" customWidth="1"/>
    <col min="18" max="16384" width="9.140625" style="219"/>
  </cols>
  <sheetData>
    <row r="1" spans="1:17" ht="20.25" customHeight="1" x14ac:dyDescent="0.2">
      <c r="A1" s="19" t="s">
        <v>40</v>
      </c>
    </row>
    <row r="2" spans="1:17" ht="20.25" customHeight="1" x14ac:dyDescent="0.2">
      <c r="A2" s="19" t="s">
        <v>21</v>
      </c>
    </row>
    <row r="3" spans="1:17" ht="17.25" customHeight="1" x14ac:dyDescent="0.25">
      <c r="A3" s="20" t="s">
        <v>310</v>
      </c>
    </row>
    <row r="4" spans="1:17" ht="17.25" customHeight="1" thickBot="1" x14ac:dyDescent="0.25">
      <c r="A4" s="223"/>
      <c r="B4" s="224"/>
      <c r="C4" s="224"/>
      <c r="D4" s="223"/>
      <c r="E4" s="225"/>
      <c r="F4" s="226"/>
      <c r="G4" s="223"/>
      <c r="H4" s="224"/>
      <c r="I4" s="224"/>
      <c r="J4" s="223"/>
      <c r="K4" s="223"/>
      <c r="L4" s="224"/>
      <c r="M4" s="224"/>
      <c r="N4" s="223"/>
      <c r="O4" s="223"/>
      <c r="P4" s="227"/>
      <c r="Q4" s="227"/>
    </row>
    <row r="5" spans="1:17" s="83" customFormat="1" ht="19.5" thickTop="1" x14ac:dyDescent="0.25">
      <c r="A5" s="242"/>
      <c r="B5" s="516">
        <v>2018</v>
      </c>
      <c r="C5" s="516"/>
      <c r="D5" s="511" t="s">
        <v>254</v>
      </c>
      <c r="E5" s="512"/>
      <c r="F5" s="512"/>
      <c r="G5" s="513"/>
      <c r="H5" s="516">
        <v>2017</v>
      </c>
      <c r="I5" s="510"/>
      <c r="J5" s="516">
        <v>2016</v>
      </c>
      <c r="K5" s="516"/>
      <c r="L5" s="509">
        <v>2015</v>
      </c>
      <c r="M5" s="510"/>
      <c r="N5" s="516">
        <v>2014</v>
      </c>
      <c r="O5" s="516"/>
      <c r="P5" s="514">
        <v>2013</v>
      </c>
      <c r="Q5" s="515"/>
    </row>
    <row r="6" spans="1:17" s="83" customFormat="1" ht="70.5" customHeight="1" thickBot="1" x14ac:dyDescent="0.3">
      <c r="A6" s="243"/>
      <c r="B6" s="143" t="s">
        <v>109</v>
      </c>
      <c r="C6" s="143" t="s">
        <v>155</v>
      </c>
      <c r="D6" s="153"/>
      <c r="E6" s="148" t="s">
        <v>255</v>
      </c>
      <c r="F6" s="148" t="s">
        <v>256</v>
      </c>
      <c r="G6" s="154"/>
      <c r="H6" s="143" t="s">
        <v>109</v>
      </c>
      <c r="I6" s="398" t="s">
        <v>155</v>
      </c>
      <c r="J6" s="143" t="s">
        <v>109</v>
      </c>
      <c r="K6" s="143" t="s">
        <v>155</v>
      </c>
      <c r="L6" s="397" t="s">
        <v>109</v>
      </c>
      <c r="M6" s="398" t="s">
        <v>155</v>
      </c>
      <c r="N6" s="143" t="s">
        <v>109</v>
      </c>
      <c r="O6" s="143" t="s">
        <v>155</v>
      </c>
      <c r="P6" s="161" t="s">
        <v>109</v>
      </c>
      <c r="Q6" s="162" t="s">
        <v>155</v>
      </c>
    </row>
    <row r="7" spans="1:17" s="83" customFormat="1" ht="16.5" thickTop="1" x14ac:dyDescent="0.25">
      <c r="A7" s="246"/>
      <c r="B7" s="144"/>
      <c r="C7" s="144"/>
      <c r="D7" s="155"/>
      <c r="E7" s="149"/>
      <c r="F7" s="149"/>
      <c r="G7" s="156"/>
      <c r="H7" s="144"/>
      <c r="I7" s="400"/>
      <c r="J7" s="395"/>
      <c r="K7" s="395"/>
      <c r="L7" s="399"/>
      <c r="M7" s="400"/>
      <c r="N7" s="144"/>
      <c r="O7" s="144"/>
      <c r="P7" s="163"/>
      <c r="Q7" s="164"/>
    </row>
    <row r="8" spans="1:17" s="85" customFormat="1" ht="15" x14ac:dyDescent="0.2">
      <c r="A8" s="247" t="s">
        <v>111</v>
      </c>
      <c r="B8" s="145">
        <v>0.7</v>
      </c>
      <c r="C8" s="145">
        <v>0.53</v>
      </c>
      <c r="D8" s="229"/>
      <c r="E8" s="152">
        <f>B8-H8</f>
        <v>-2.8207374166888344E-2</v>
      </c>
      <c r="F8" s="152">
        <f>C8-I8</f>
        <v>-2.7413482219250773E-2</v>
      </c>
      <c r="G8" s="230"/>
      <c r="H8" s="145">
        <v>0.7282073741668883</v>
      </c>
      <c r="I8" s="404">
        <v>0.5574134822192508</v>
      </c>
      <c r="J8" s="228">
        <v>0.70215793626653111</v>
      </c>
      <c r="K8" s="228">
        <v>0.54023432652697334</v>
      </c>
      <c r="L8" s="401">
        <v>0.6668895146301046</v>
      </c>
      <c r="M8" s="402">
        <v>0.50482561617387633</v>
      </c>
      <c r="N8" s="228">
        <v>0.64500616710885161</v>
      </c>
      <c r="O8" s="228">
        <v>0.4561452658461253</v>
      </c>
      <c r="P8" s="231">
        <v>0.6353794049985656</v>
      </c>
      <c r="Q8" s="232">
        <v>0.4576297230117311</v>
      </c>
    </row>
    <row r="9" spans="1:17" s="85" customFormat="1" ht="15" x14ac:dyDescent="0.2">
      <c r="A9" s="249"/>
      <c r="B9" s="250"/>
      <c r="C9" s="250"/>
      <c r="D9" s="251"/>
      <c r="E9" s="252"/>
      <c r="F9" s="252"/>
      <c r="G9" s="253"/>
      <c r="H9" s="250"/>
      <c r="I9" s="255"/>
      <c r="J9" s="250"/>
      <c r="K9" s="250"/>
      <c r="L9" s="254"/>
      <c r="M9" s="255"/>
      <c r="N9" s="250"/>
      <c r="O9" s="250"/>
      <c r="P9" s="254"/>
      <c r="Q9" s="255"/>
    </row>
    <row r="10" spans="1:17" s="85" customFormat="1" ht="15" x14ac:dyDescent="0.2">
      <c r="A10" s="247" t="s">
        <v>187</v>
      </c>
      <c r="B10" s="145">
        <v>0.37470655569482236</v>
      </c>
      <c r="C10" s="145">
        <v>0.2831869730599173</v>
      </c>
      <c r="D10" s="157"/>
      <c r="E10" s="152">
        <f t="shared" ref="E10:E13" si="0">B10-H10</f>
        <v>7.8857223956929623E-3</v>
      </c>
      <c r="F10" s="152">
        <f t="shared" ref="F10:F13" si="1">C10-I10</f>
        <v>5.0456545883609816E-3</v>
      </c>
      <c r="G10" s="158"/>
      <c r="H10" s="145">
        <v>0.3668208332991294</v>
      </c>
      <c r="I10" s="404">
        <v>0.27814131847155632</v>
      </c>
      <c r="J10" s="145">
        <v>0.3407474999271507</v>
      </c>
      <c r="K10" s="145">
        <v>0.25981122372483628</v>
      </c>
      <c r="L10" s="403">
        <v>0.27416581339940538</v>
      </c>
      <c r="M10" s="404">
        <v>0.20487838974785738</v>
      </c>
      <c r="N10" s="145">
        <v>0.28176688583753307</v>
      </c>
      <c r="O10" s="145">
        <v>0.2123412253311911</v>
      </c>
      <c r="P10" s="165">
        <v>0.30148724718527647</v>
      </c>
      <c r="Q10" s="166">
        <v>0.21586305636970815</v>
      </c>
    </row>
    <row r="11" spans="1:17" s="85" customFormat="1" ht="15" x14ac:dyDescent="0.2">
      <c r="A11" s="247" t="s">
        <v>188</v>
      </c>
      <c r="B11" s="145">
        <v>0.41815789622894434</v>
      </c>
      <c r="C11" s="145">
        <v>0.28873502852926181</v>
      </c>
      <c r="D11" s="157"/>
      <c r="E11" s="152">
        <f t="shared" si="0"/>
        <v>1.3990465177083189E-2</v>
      </c>
      <c r="F11" s="152">
        <f t="shared" si="1"/>
        <v>3.0574280022710454E-3</v>
      </c>
      <c r="G11" s="158"/>
      <c r="H11" s="145">
        <v>0.40416743105186115</v>
      </c>
      <c r="I11" s="404">
        <v>0.28567760052699076</v>
      </c>
      <c r="J11" s="145">
        <v>0.31410510753987814</v>
      </c>
      <c r="K11" s="145">
        <v>0.24263197472587819</v>
      </c>
      <c r="L11" s="403">
        <v>0.23225472535345718</v>
      </c>
      <c r="M11" s="404">
        <v>0.17625604401744371</v>
      </c>
      <c r="N11" s="145">
        <v>0.34193187590259078</v>
      </c>
      <c r="O11" s="145">
        <v>0.24363313525864455</v>
      </c>
      <c r="P11" s="165">
        <v>0.31278772755953455</v>
      </c>
      <c r="Q11" s="166">
        <v>0.24039291694258039</v>
      </c>
    </row>
    <row r="12" spans="1:17" s="85" customFormat="1" ht="15" x14ac:dyDescent="0.2">
      <c r="A12" s="247" t="s">
        <v>189</v>
      </c>
      <c r="B12" s="145">
        <v>0.32915429302857946</v>
      </c>
      <c r="C12" s="145">
        <v>0.26382653668524886</v>
      </c>
      <c r="D12" s="157"/>
      <c r="E12" s="152">
        <f t="shared" si="0"/>
        <v>-1.9518424157269343E-3</v>
      </c>
      <c r="F12" s="152">
        <f t="shared" si="1"/>
        <v>4.3356917485783408E-3</v>
      </c>
      <c r="G12" s="158"/>
      <c r="H12" s="145">
        <v>0.33110613544430639</v>
      </c>
      <c r="I12" s="404">
        <v>0.25949084493667052</v>
      </c>
      <c r="J12" s="145">
        <v>0.3221435832890448</v>
      </c>
      <c r="K12" s="145">
        <v>0.26251661841183577</v>
      </c>
      <c r="L12" s="403">
        <v>0.24227600116015124</v>
      </c>
      <c r="M12" s="404">
        <v>0.19009768339929442</v>
      </c>
      <c r="N12" s="145">
        <v>0.22914677905568018</v>
      </c>
      <c r="O12" s="145">
        <v>0.18282879363066759</v>
      </c>
      <c r="P12" s="165">
        <v>0.28646677343415999</v>
      </c>
      <c r="Q12" s="166">
        <v>0.19849811866998945</v>
      </c>
    </row>
    <row r="13" spans="1:17" s="85" customFormat="1" ht="15" x14ac:dyDescent="0.2">
      <c r="A13" s="247" t="s">
        <v>190</v>
      </c>
      <c r="B13" s="228">
        <v>0.45569797365807996</v>
      </c>
      <c r="C13" s="228">
        <v>0.33189967414453242</v>
      </c>
      <c r="D13" s="233"/>
      <c r="E13" s="152">
        <f t="shared" si="0"/>
        <v>1.0201965320555062E-2</v>
      </c>
      <c r="F13" s="152">
        <f t="shared" si="1"/>
        <v>5.5297864953192111E-3</v>
      </c>
      <c r="G13" s="158"/>
      <c r="H13" s="228">
        <v>0.4454960083375249</v>
      </c>
      <c r="I13" s="402">
        <v>0.32636988764921321</v>
      </c>
      <c r="J13" s="228">
        <v>0.48465595638016978</v>
      </c>
      <c r="K13" s="228">
        <v>0.28253435831714041</v>
      </c>
      <c r="L13" s="401">
        <v>0.46491782130336529</v>
      </c>
      <c r="M13" s="402">
        <v>0.31840430592834085</v>
      </c>
      <c r="N13" s="228" t="s">
        <v>112</v>
      </c>
      <c r="O13" s="228" t="s">
        <v>112</v>
      </c>
      <c r="P13" s="231" t="s">
        <v>112</v>
      </c>
      <c r="Q13" s="232" t="s">
        <v>112</v>
      </c>
    </row>
    <row r="14" spans="1:17" s="85" customFormat="1" ht="15.75" thickBot="1" x14ac:dyDescent="0.25">
      <c r="A14" s="248"/>
      <c r="B14" s="146"/>
      <c r="C14" s="146"/>
      <c r="D14" s="159"/>
      <c r="E14" s="150"/>
      <c r="F14" s="151"/>
      <c r="G14" s="160"/>
      <c r="H14" s="146"/>
      <c r="I14" s="406"/>
      <c r="J14" s="396"/>
      <c r="K14" s="396"/>
      <c r="L14" s="405"/>
      <c r="M14" s="406"/>
      <c r="N14" s="147"/>
      <c r="O14" s="147"/>
      <c r="P14" s="167"/>
      <c r="Q14" s="168"/>
    </row>
    <row r="15" spans="1:17" ht="18.75" customHeight="1" thickTop="1" x14ac:dyDescent="0.2">
      <c r="B15" s="219"/>
      <c r="C15" s="219"/>
      <c r="E15" s="219"/>
      <c r="F15" s="219"/>
      <c r="H15" s="219"/>
      <c r="I15" s="219"/>
      <c r="L15" s="219"/>
      <c r="M15" s="219"/>
      <c r="P15" s="219"/>
      <c r="Q15" s="219"/>
    </row>
    <row r="16" spans="1:17" ht="18.75" customHeight="1" x14ac:dyDescent="0.2">
      <c r="A16" s="131" t="s">
        <v>125</v>
      </c>
      <c r="B16" s="219"/>
      <c r="C16" s="219"/>
      <c r="E16" s="219"/>
      <c r="F16" s="219"/>
      <c r="H16" s="219"/>
      <c r="I16" s="219"/>
      <c r="L16" s="219"/>
      <c r="M16" s="219"/>
      <c r="P16" s="219"/>
      <c r="Q16" s="219"/>
    </row>
    <row r="17" spans="1:17" ht="18.75" customHeight="1" x14ac:dyDescent="0.2">
      <c r="A17" s="131" t="s">
        <v>229</v>
      </c>
      <c r="B17" s="219"/>
      <c r="C17" s="219"/>
      <c r="E17" s="219"/>
      <c r="F17" s="219"/>
      <c r="H17" s="219"/>
      <c r="I17" s="219"/>
      <c r="L17" s="219"/>
      <c r="M17" s="219"/>
      <c r="P17" s="219"/>
      <c r="Q17" s="219"/>
    </row>
    <row r="18" spans="1:17" ht="15.75" customHeight="1" x14ac:dyDescent="0.2">
      <c r="A18" s="508" t="s">
        <v>191</v>
      </c>
      <c r="B18" s="508"/>
      <c r="C18" s="508"/>
      <c r="D18" s="508"/>
      <c r="E18" s="508"/>
      <c r="F18" s="508"/>
      <c r="G18" s="508"/>
      <c r="H18" s="508"/>
      <c r="I18" s="508"/>
      <c r="J18" s="508"/>
      <c r="K18" s="508"/>
      <c r="L18" s="508"/>
      <c r="M18" s="219"/>
      <c r="P18" s="219"/>
      <c r="Q18" s="219"/>
    </row>
    <row r="19" spans="1:17" ht="18.75" customHeight="1" x14ac:dyDescent="0.2">
      <c r="A19" s="508"/>
      <c r="B19" s="508"/>
      <c r="C19" s="508"/>
      <c r="D19" s="508"/>
      <c r="E19" s="508"/>
      <c r="F19" s="508"/>
      <c r="G19" s="508"/>
      <c r="H19" s="508"/>
      <c r="I19" s="508"/>
      <c r="J19" s="508"/>
      <c r="K19" s="508"/>
      <c r="L19" s="508"/>
      <c r="M19" s="219"/>
      <c r="P19" s="219"/>
      <c r="Q19" s="219"/>
    </row>
    <row r="20" spans="1:17" ht="18.75" customHeight="1" x14ac:dyDescent="0.25">
      <c r="A20" s="257" t="s">
        <v>192</v>
      </c>
      <c r="B20" s="258"/>
      <c r="C20" s="258"/>
      <c r="D20" s="256"/>
      <c r="E20" s="256"/>
      <c r="F20" s="256"/>
      <c r="G20" s="256"/>
      <c r="H20" s="258"/>
      <c r="I20" s="258"/>
      <c r="J20" s="340"/>
      <c r="K20" s="340"/>
      <c r="L20" s="256"/>
      <c r="M20" s="219"/>
      <c r="P20" s="219"/>
      <c r="Q20" s="219"/>
    </row>
    <row r="21" spans="1:17" ht="18.75" customHeight="1" x14ac:dyDescent="0.2">
      <c r="A21" s="234" t="s">
        <v>251</v>
      </c>
      <c r="B21" s="219"/>
      <c r="C21" s="219"/>
      <c r="E21" s="219"/>
      <c r="F21" s="219"/>
      <c r="H21" s="219"/>
      <c r="I21" s="219"/>
      <c r="L21" s="219"/>
      <c r="M21" s="219"/>
      <c r="P21" s="219"/>
      <c r="Q21" s="219"/>
    </row>
    <row r="22" spans="1:17" ht="18.75" customHeight="1" x14ac:dyDescent="0.2"/>
    <row r="23" spans="1:17" ht="18.75" customHeight="1" x14ac:dyDescent="0.2"/>
    <row r="24" spans="1:17" ht="18.75" customHeight="1" x14ac:dyDescent="0.2"/>
    <row r="25" spans="1:17" ht="18.75" customHeight="1" x14ac:dyDescent="0.2"/>
    <row r="26" spans="1:17" ht="18.75" customHeight="1" x14ac:dyDescent="0.2"/>
    <row r="27" spans="1:17" ht="18.75" customHeight="1" x14ac:dyDescent="0.2"/>
    <row r="28" spans="1:17" ht="18.75" customHeight="1" x14ac:dyDescent="0.2"/>
    <row r="29" spans="1:17" ht="18.75" customHeight="1" x14ac:dyDescent="0.2"/>
    <row r="30" spans="1:17" ht="18.75" customHeight="1" x14ac:dyDescent="0.2"/>
    <row r="31" spans="1:17" ht="18.75" customHeight="1" x14ac:dyDescent="0.2"/>
    <row r="32" spans="1: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sheetData>
  <mergeCells count="8">
    <mergeCell ref="A18:L19"/>
    <mergeCell ref="L5:M5"/>
    <mergeCell ref="D5:G5"/>
    <mergeCell ref="P5:Q5"/>
    <mergeCell ref="J5:K5"/>
    <mergeCell ref="H5:I5"/>
    <mergeCell ref="N5:O5"/>
    <mergeCell ref="B5:C5"/>
  </mergeCells>
  <hyperlinks>
    <hyperlink ref="A1" location="'Contents '!A1" display="Contents "/>
    <hyperlink ref="A2" location="'Background Notes'!A1" display="Background Notes"/>
    <hyperlink ref="A20:C20" r:id="rId1" display="Further information on Official Statistics can be found on the NISRA website."/>
    <hyperlink ref="H20:I20" r:id="rId2" display="Further information on Official Statistics can be found on the NISRA website."/>
  </hyperlinks>
  <pageMargins left="0.7" right="0.7" top="0.75" bottom="0.75" header="0.3" footer="0.3"/>
  <pageSetup paperSize="9" scale="41"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GridLines="0" zoomScaleNormal="100" workbookViewId="0">
      <selection activeCell="A3" sqref="A3"/>
    </sheetView>
  </sheetViews>
  <sheetFormatPr defaultRowHeight="12.75" x14ac:dyDescent="0.2"/>
  <cols>
    <col min="1" max="1" width="44.140625" style="84" customWidth="1"/>
    <col min="2" max="3" width="16.7109375" style="84" customWidth="1"/>
    <col min="4" max="4" width="4" style="84" customWidth="1"/>
    <col min="5" max="5" width="14.85546875" style="84" customWidth="1"/>
    <col min="6" max="6" width="13.42578125" style="84" customWidth="1"/>
    <col min="7" max="7" width="4" style="84" customWidth="1"/>
    <col min="8" max="15" width="16.7109375" style="84" customWidth="1"/>
    <col min="16" max="17" width="16.7109375" style="86" customWidth="1"/>
    <col min="18" max="16384" width="9.140625" style="84"/>
  </cols>
  <sheetData>
    <row r="1" spans="1:17" ht="19.5" customHeight="1" x14ac:dyDescent="0.2">
      <c r="A1" s="19" t="s">
        <v>40</v>
      </c>
    </row>
    <row r="2" spans="1:17" ht="21" customHeight="1" x14ac:dyDescent="0.2">
      <c r="A2" s="19" t="s">
        <v>21</v>
      </c>
    </row>
    <row r="3" spans="1:17" ht="17.25" customHeight="1" x14ac:dyDescent="0.25">
      <c r="A3" s="20" t="s">
        <v>259</v>
      </c>
    </row>
    <row r="4" spans="1:17" ht="16.5" customHeight="1" thickBot="1" x14ac:dyDescent="0.25"/>
    <row r="5" spans="1:17" s="87" customFormat="1" ht="21.75" customHeight="1" x14ac:dyDescent="0.25">
      <c r="A5" s="447"/>
      <c r="B5" s="521">
        <v>2018</v>
      </c>
      <c r="C5" s="521"/>
      <c r="D5" s="522" t="s">
        <v>254</v>
      </c>
      <c r="E5" s="523"/>
      <c r="F5" s="523"/>
      <c r="G5" s="524"/>
      <c r="H5" s="521">
        <v>2017</v>
      </c>
      <c r="I5" s="521"/>
      <c r="J5" s="519">
        <v>2016</v>
      </c>
      <c r="K5" s="520"/>
      <c r="L5" s="521">
        <v>2015</v>
      </c>
      <c r="M5" s="521"/>
      <c r="N5" s="519">
        <v>2014</v>
      </c>
      <c r="O5" s="520"/>
      <c r="P5" s="517">
        <v>2013</v>
      </c>
      <c r="Q5" s="518"/>
    </row>
    <row r="6" spans="1:17" s="87" customFormat="1" ht="46.5" thickBot="1" x14ac:dyDescent="0.3">
      <c r="A6" s="448"/>
      <c r="B6" s="132" t="s">
        <v>126</v>
      </c>
      <c r="C6" s="132" t="s">
        <v>154</v>
      </c>
      <c r="D6" s="169"/>
      <c r="E6" s="170" t="s">
        <v>257</v>
      </c>
      <c r="F6" s="170" t="s">
        <v>258</v>
      </c>
      <c r="G6" s="171"/>
      <c r="H6" s="132" t="s">
        <v>126</v>
      </c>
      <c r="I6" s="132" t="s">
        <v>154</v>
      </c>
      <c r="J6" s="141" t="s">
        <v>126</v>
      </c>
      <c r="K6" s="137" t="s">
        <v>154</v>
      </c>
      <c r="L6" s="132" t="s">
        <v>126</v>
      </c>
      <c r="M6" s="132" t="s">
        <v>154</v>
      </c>
      <c r="N6" s="141" t="s">
        <v>126</v>
      </c>
      <c r="O6" s="137" t="s">
        <v>154</v>
      </c>
      <c r="P6" s="133" t="s">
        <v>126</v>
      </c>
      <c r="Q6" s="449" t="s">
        <v>154</v>
      </c>
    </row>
    <row r="7" spans="1:17" s="87" customFormat="1" ht="18" customHeight="1" thickTop="1" x14ac:dyDescent="0.25">
      <c r="A7" s="450"/>
      <c r="B7" s="134"/>
      <c r="C7" s="134"/>
      <c r="D7" s="172"/>
      <c r="E7" s="173"/>
      <c r="F7" s="173"/>
      <c r="G7" s="174"/>
      <c r="H7" s="134"/>
      <c r="I7" s="134"/>
      <c r="J7" s="142"/>
      <c r="K7" s="138"/>
      <c r="L7" s="134"/>
      <c r="M7" s="134"/>
      <c r="N7" s="142"/>
      <c r="O7" s="138"/>
      <c r="P7" s="135"/>
      <c r="Q7" s="451"/>
    </row>
    <row r="8" spans="1:17" s="88" customFormat="1" ht="15.75" x14ac:dyDescent="0.25">
      <c r="A8" s="452" t="s">
        <v>111</v>
      </c>
      <c r="B8" s="136">
        <v>2211912.2785237655</v>
      </c>
      <c r="C8" s="136">
        <v>3731581.269276924</v>
      </c>
      <c r="D8" s="175"/>
      <c r="E8" s="176">
        <f>(B8-H8)/H8</f>
        <v>5.0693038223016837E-2</v>
      </c>
      <c r="F8" s="176">
        <f>(C8-I8)/I8</f>
        <v>3.6257135913113032E-2</v>
      </c>
      <c r="G8" s="177"/>
      <c r="H8" s="136">
        <v>2105193.6179806227</v>
      </c>
      <c r="I8" s="136">
        <v>3601018.6467751432</v>
      </c>
      <c r="J8" s="139">
        <v>2016024.3900910101</v>
      </c>
      <c r="K8" s="140">
        <v>3470444.2713247971</v>
      </c>
      <c r="L8" s="136">
        <v>1897876.3195426711</v>
      </c>
      <c r="M8" s="136">
        <v>3232876.8300874629</v>
      </c>
      <c r="N8" s="139">
        <v>1849521.42167173</v>
      </c>
      <c r="O8" s="140">
        <v>2939483.0138786887</v>
      </c>
      <c r="P8" s="136">
        <v>1796703.3166074073</v>
      </c>
      <c r="Q8" s="453">
        <v>2896192.7897861572</v>
      </c>
    </row>
    <row r="9" spans="1:17" s="88" customFormat="1" ht="15.75" x14ac:dyDescent="0.25">
      <c r="A9" s="454"/>
      <c r="B9" s="259"/>
      <c r="C9" s="259"/>
      <c r="D9" s="260"/>
      <c r="E9" s="261"/>
      <c r="F9" s="261"/>
      <c r="G9" s="262"/>
      <c r="H9" s="259"/>
      <c r="I9" s="259"/>
      <c r="J9" s="263"/>
      <c r="K9" s="264"/>
      <c r="L9" s="259"/>
      <c r="M9" s="259"/>
      <c r="N9" s="263"/>
      <c r="O9" s="264"/>
      <c r="P9" s="259"/>
      <c r="Q9" s="455"/>
    </row>
    <row r="10" spans="1:17" s="88" customFormat="1" ht="15.75" x14ac:dyDescent="0.25">
      <c r="A10" s="452" t="s">
        <v>187</v>
      </c>
      <c r="B10" s="136">
        <v>453678.18797911855</v>
      </c>
      <c r="C10" s="136">
        <v>777091.8550087458</v>
      </c>
      <c r="D10" s="175"/>
      <c r="E10" s="176">
        <f>(B10-H10)/H10</f>
        <v>7.2449204985860924E-2</v>
      </c>
      <c r="F10" s="176">
        <f>(C10-I10)/I10</f>
        <v>7.0297569590623513E-2</v>
      </c>
      <c r="G10" s="177"/>
      <c r="H10" s="136">
        <v>423030.0007403146</v>
      </c>
      <c r="I10" s="136">
        <v>726052.15323993913</v>
      </c>
      <c r="J10" s="139">
        <v>384668.84398984356</v>
      </c>
      <c r="K10" s="140">
        <v>669819.28692501783</v>
      </c>
      <c r="L10" s="136">
        <v>289246.82843879069</v>
      </c>
      <c r="M10" s="136">
        <v>511267.21556925337</v>
      </c>
      <c r="N10" s="139">
        <v>315715.61195139692</v>
      </c>
      <c r="O10" s="140">
        <v>533552.26121211681</v>
      </c>
      <c r="P10" s="136">
        <v>338768.76420849626</v>
      </c>
      <c r="Q10" s="453">
        <v>553946.07100778783</v>
      </c>
    </row>
    <row r="11" spans="1:17" s="88" customFormat="1" ht="16.5" thickBot="1" x14ac:dyDescent="0.3">
      <c r="A11" s="456"/>
      <c r="B11" s="457"/>
      <c r="C11" s="457"/>
      <c r="D11" s="458"/>
      <c r="E11" s="459"/>
      <c r="F11" s="459"/>
      <c r="G11" s="460"/>
      <c r="H11" s="457"/>
      <c r="I11" s="457"/>
      <c r="J11" s="458"/>
      <c r="K11" s="460"/>
      <c r="L11" s="457"/>
      <c r="M11" s="457"/>
      <c r="N11" s="458"/>
      <c r="O11" s="460"/>
      <c r="P11" s="461"/>
      <c r="Q11" s="462"/>
    </row>
    <row r="12" spans="1:17" ht="18.75" customHeight="1" x14ac:dyDescent="0.2"/>
    <row r="13" spans="1:17" ht="18.75" customHeight="1" x14ac:dyDescent="0.2">
      <c r="A13" s="131" t="s">
        <v>125</v>
      </c>
      <c r="B13" s="90"/>
      <c r="C13" s="89"/>
      <c r="H13" s="90"/>
      <c r="I13" s="89"/>
      <c r="J13" s="90"/>
      <c r="K13" s="89"/>
      <c r="L13" s="90"/>
      <c r="M13" s="89"/>
    </row>
    <row r="14" spans="1:17" ht="18.75" customHeight="1" x14ac:dyDescent="0.2">
      <c r="A14" s="131" t="s">
        <v>124</v>
      </c>
      <c r="B14" s="90"/>
      <c r="H14" s="90"/>
      <c r="J14" s="90"/>
      <c r="L14" s="90"/>
    </row>
    <row r="15" spans="1:17" s="219" customFormat="1" ht="15.75" customHeight="1" x14ac:dyDescent="0.2">
      <c r="A15" s="508" t="s">
        <v>191</v>
      </c>
      <c r="B15" s="508"/>
      <c r="C15" s="508"/>
      <c r="D15" s="508"/>
      <c r="E15" s="508"/>
      <c r="F15" s="508"/>
      <c r="G15" s="508"/>
      <c r="H15" s="508"/>
      <c r="I15" s="508"/>
      <c r="J15" s="508"/>
      <c r="K15" s="508"/>
      <c r="L15" s="508"/>
    </row>
    <row r="16" spans="1:17" s="219" customFormat="1" ht="18.75" customHeight="1" x14ac:dyDescent="0.2">
      <c r="A16" s="508"/>
      <c r="B16" s="508"/>
      <c r="C16" s="508"/>
      <c r="D16" s="508"/>
      <c r="E16" s="508"/>
      <c r="F16" s="508"/>
      <c r="G16" s="508"/>
      <c r="H16" s="508"/>
      <c r="I16" s="508"/>
      <c r="J16" s="508"/>
      <c r="K16" s="508"/>
      <c r="L16" s="508"/>
    </row>
    <row r="17" spans="1:12" s="219" customFormat="1" ht="18.75" customHeight="1" x14ac:dyDescent="0.25">
      <c r="A17" s="257" t="s">
        <v>192</v>
      </c>
      <c r="B17" s="258"/>
      <c r="C17" s="258"/>
      <c r="D17" s="256"/>
      <c r="E17" s="256"/>
      <c r="F17" s="256"/>
      <c r="G17" s="256"/>
      <c r="H17" s="258"/>
      <c r="I17" s="258"/>
      <c r="J17" s="258"/>
      <c r="K17" s="258"/>
      <c r="L17" s="256"/>
    </row>
    <row r="18" spans="1:12" ht="18.75" customHeight="1" x14ac:dyDescent="0.2">
      <c r="B18" s="90"/>
      <c r="H18" s="90"/>
      <c r="J18" s="90"/>
      <c r="L18" s="90"/>
    </row>
    <row r="19" spans="1:12" ht="18.75" customHeight="1" x14ac:dyDescent="0.2">
      <c r="A19" s="234" t="s">
        <v>251</v>
      </c>
    </row>
    <row r="20" spans="1:12" ht="18.75" customHeight="1" x14ac:dyDescent="0.2"/>
    <row r="21" spans="1:12" ht="18.75" customHeight="1" x14ac:dyDescent="0.2"/>
    <row r="22" spans="1:12" ht="18.75" customHeight="1" x14ac:dyDescent="0.2"/>
    <row r="23" spans="1:12" ht="18.75" customHeight="1" x14ac:dyDescent="0.2"/>
    <row r="24" spans="1:12" ht="18.75" customHeight="1" x14ac:dyDescent="0.2"/>
    <row r="25" spans="1:12" ht="18.75" customHeight="1" x14ac:dyDescent="0.2"/>
    <row r="26" spans="1:12" ht="18.75" customHeight="1" x14ac:dyDescent="0.2"/>
    <row r="27" spans="1:12" ht="18.75" customHeight="1" x14ac:dyDescent="0.2"/>
    <row r="28" spans="1:12" ht="18.75" customHeight="1" x14ac:dyDescent="0.2"/>
    <row r="29" spans="1:12" ht="18.75" customHeight="1" x14ac:dyDescent="0.2"/>
    <row r="30" spans="1:12" ht="18.75" customHeight="1" x14ac:dyDescent="0.2"/>
    <row r="31" spans="1:12" ht="18.75" customHeight="1" x14ac:dyDescent="0.2"/>
    <row r="32" spans="1:12"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sheetData>
  <mergeCells count="8">
    <mergeCell ref="P5:Q5"/>
    <mergeCell ref="J5:K5"/>
    <mergeCell ref="H5:I5"/>
    <mergeCell ref="B5:C5"/>
    <mergeCell ref="A15:L16"/>
    <mergeCell ref="L5:M5"/>
    <mergeCell ref="D5:G5"/>
    <mergeCell ref="N5:O5"/>
  </mergeCells>
  <hyperlinks>
    <hyperlink ref="A1" location="'Contents '!A1" display="Contents "/>
    <hyperlink ref="A2" location="'Background Notes'!A1" display="Background Notes"/>
    <hyperlink ref="A17:C17" r:id="rId1" display="Further information on Official Statistics can be found on the NISRA website."/>
    <hyperlink ref="J17:K17" r:id="rId2" display="Further information on Official Statistics can be found on the NISRA website."/>
    <hyperlink ref="H17:I17" r:id="rId3" display="Further information on Official Statistics can be found on the NISRA website."/>
  </hyperlinks>
  <pageMargins left="0.7" right="0.7" top="0.75" bottom="0.75" header="0.3" footer="0.3"/>
  <pageSetup paperSize="9" scale="41" fitToHeight="0"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130" zoomScaleNormal="130" workbookViewId="0">
      <selection activeCell="A3" sqref="A3"/>
    </sheetView>
  </sheetViews>
  <sheetFormatPr defaultRowHeight="12.75" x14ac:dyDescent="0.2"/>
  <cols>
    <col min="1" max="4" width="9.140625" style="27"/>
    <col min="5" max="5" width="9.140625" style="27" customWidth="1"/>
    <col min="6" max="6" width="9.140625" style="27"/>
    <col min="7" max="7" width="12.28515625" style="27" customWidth="1"/>
    <col min="8" max="16384" width="9.140625" style="27"/>
  </cols>
  <sheetData>
    <row r="1" spans="1:7" x14ac:dyDescent="0.2">
      <c r="A1" s="320" t="s">
        <v>206</v>
      </c>
    </row>
    <row r="2" spans="1:7" x14ac:dyDescent="0.2">
      <c r="A2" s="321" t="s">
        <v>346</v>
      </c>
    </row>
    <row r="3" spans="1:7" x14ac:dyDescent="0.2">
      <c r="B3" s="81"/>
      <c r="C3" s="81"/>
      <c r="D3" s="81"/>
      <c r="E3" s="81"/>
      <c r="F3" s="81"/>
      <c r="G3" s="81"/>
    </row>
    <row r="4" spans="1:7" x14ac:dyDescent="0.2">
      <c r="A4" s="529" t="s">
        <v>89</v>
      </c>
      <c r="B4" s="529"/>
      <c r="C4" s="529"/>
      <c r="D4" s="529"/>
      <c r="E4" s="530" t="s">
        <v>90</v>
      </c>
      <c r="F4" s="530"/>
      <c r="G4" s="322" t="s">
        <v>91</v>
      </c>
    </row>
    <row r="5" spans="1:7" ht="26.25" customHeight="1" x14ac:dyDescent="0.2">
      <c r="A5" s="525" t="s">
        <v>92</v>
      </c>
      <c r="B5" s="525"/>
      <c r="C5" s="525"/>
      <c r="D5" s="525"/>
      <c r="E5" s="526">
        <v>8880</v>
      </c>
      <c r="F5" s="526"/>
      <c r="G5" s="323">
        <v>0.42062723904797894</v>
      </c>
    </row>
    <row r="6" spans="1:7" x14ac:dyDescent="0.2">
      <c r="A6" s="525" t="s">
        <v>93</v>
      </c>
      <c r="B6" s="525"/>
      <c r="C6" s="525"/>
      <c r="D6" s="525"/>
      <c r="E6" s="526">
        <v>720</v>
      </c>
      <c r="F6" s="526"/>
      <c r="G6" s="323">
        <v>3.4163326416342912E-2</v>
      </c>
    </row>
    <row r="7" spans="1:7" x14ac:dyDescent="0.2">
      <c r="A7" s="525" t="s">
        <v>94</v>
      </c>
      <c r="B7" s="525"/>
      <c r="C7" s="525"/>
      <c r="D7" s="525"/>
      <c r="E7" s="526">
        <v>1080</v>
      </c>
      <c r="F7" s="526"/>
      <c r="G7" s="323">
        <v>5.1135243220614718E-2</v>
      </c>
    </row>
    <row r="8" spans="1:7" x14ac:dyDescent="0.2">
      <c r="A8" s="525" t="s">
        <v>95</v>
      </c>
      <c r="B8" s="525"/>
      <c r="C8" s="525"/>
      <c r="D8" s="525"/>
      <c r="E8" s="526">
        <v>2240</v>
      </c>
      <c r="F8" s="526"/>
      <c r="G8" s="323">
        <v>0.10600669339435068</v>
      </c>
    </row>
    <row r="9" spans="1:7" x14ac:dyDescent="0.2">
      <c r="A9" s="525" t="s">
        <v>96</v>
      </c>
      <c r="B9" s="525"/>
      <c r="C9" s="525"/>
      <c r="D9" s="525"/>
      <c r="E9" s="526">
        <v>4460</v>
      </c>
      <c r="F9" s="526"/>
      <c r="G9" s="323">
        <v>0.2113688752286127</v>
      </c>
    </row>
    <row r="10" spans="1:7" x14ac:dyDescent="0.2">
      <c r="A10" s="525" t="s">
        <v>97</v>
      </c>
      <c r="B10" s="525"/>
      <c r="C10" s="525"/>
      <c r="D10" s="525"/>
      <c r="E10" s="526">
        <v>950</v>
      </c>
      <c r="F10" s="526"/>
      <c r="G10" s="323">
        <v>4.5079732088101447E-2</v>
      </c>
    </row>
    <row r="11" spans="1:7" x14ac:dyDescent="0.2">
      <c r="A11" s="525" t="s">
        <v>98</v>
      </c>
      <c r="B11" s="525"/>
      <c r="C11" s="525"/>
      <c r="D11" s="525"/>
      <c r="E11" s="526">
        <v>20</v>
      </c>
      <c r="F11" s="526"/>
      <c r="G11" s="323" t="s">
        <v>99</v>
      </c>
    </row>
    <row r="12" spans="1:7" x14ac:dyDescent="0.2">
      <c r="A12" s="525" t="s">
        <v>100</v>
      </c>
      <c r="B12" s="525"/>
      <c r="C12" s="525"/>
      <c r="D12" s="525"/>
      <c r="E12" s="526">
        <v>230</v>
      </c>
      <c r="F12" s="526"/>
      <c r="G12" s="323">
        <v>1.0918725591426825E-2</v>
      </c>
    </row>
    <row r="13" spans="1:7" x14ac:dyDescent="0.2">
      <c r="A13" s="525" t="s">
        <v>46</v>
      </c>
      <c r="B13" s="525"/>
      <c r="C13" s="525"/>
      <c r="D13" s="525"/>
      <c r="E13" s="526">
        <v>2520</v>
      </c>
      <c r="F13" s="526"/>
      <c r="G13" s="323">
        <v>0.11953334011002383</v>
      </c>
    </row>
    <row r="14" spans="1:7" ht="21.75" customHeight="1" x14ac:dyDescent="0.2">
      <c r="A14" s="527" t="s">
        <v>345</v>
      </c>
      <c r="B14" s="527"/>
      <c r="C14" s="527"/>
      <c r="D14" s="527"/>
      <c r="E14" s="528">
        <v>21120</v>
      </c>
      <c r="F14" s="528"/>
      <c r="G14" s="324">
        <v>1</v>
      </c>
    </row>
    <row r="15" spans="1:7" x14ac:dyDescent="0.2">
      <c r="A15" s="325"/>
      <c r="B15" s="325"/>
      <c r="C15" s="325"/>
      <c r="D15" s="325"/>
      <c r="E15" s="326"/>
      <c r="F15" s="326"/>
      <c r="G15" s="327"/>
    </row>
    <row r="16" spans="1:7" x14ac:dyDescent="0.2">
      <c r="A16" s="328" t="s">
        <v>101</v>
      </c>
    </row>
    <row r="17" spans="1:1" x14ac:dyDescent="0.2">
      <c r="A17" s="328" t="s">
        <v>251</v>
      </c>
    </row>
    <row r="18" spans="1:1" x14ac:dyDescent="0.2">
      <c r="A18" s="329" t="s">
        <v>207</v>
      </c>
    </row>
  </sheetData>
  <mergeCells count="22">
    <mergeCell ref="A4:D4"/>
    <mergeCell ref="E4:F4"/>
    <mergeCell ref="A5:D5"/>
    <mergeCell ref="E5:F5"/>
    <mergeCell ref="A6:D6"/>
    <mergeCell ref="E6:F6"/>
    <mergeCell ref="A7:D7"/>
    <mergeCell ref="E7:F7"/>
    <mergeCell ref="A8:D8"/>
    <mergeCell ref="E8:F8"/>
    <mergeCell ref="A9:D9"/>
    <mergeCell ref="E9:F9"/>
    <mergeCell ref="A13:D13"/>
    <mergeCell ref="E13:F13"/>
    <mergeCell ref="A14:D14"/>
    <mergeCell ref="E14:F14"/>
    <mergeCell ref="A10:D10"/>
    <mergeCell ref="E10:F10"/>
    <mergeCell ref="A11:D11"/>
    <mergeCell ref="E11:F11"/>
    <mergeCell ref="A12:D12"/>
    <mergeCell ref="E12:F12"/>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zoomScale="120" zoomScaleNormal="120" workbookViewId="0">
      <selection activeCell="A3" sqref="A3"/>
    </sheetView>
  </sheetViews>
  <sheetFormatPr defaultRowHeight="12.75" x14ac:dyDescent="0.2"/>
  <cols>
    <col min="1" max="5" width="9.140625" style="27"/>
    <col min="6" max="11" width="11.42578125" style="27" customWidth="1"/>
    <col min="12" max="12" width="24" style="27" customWidth="1"/>
    <col min="13" max="13" width="13.85546875" style="27" customWidth="1"/>
    <col min="14" max="16384" width="9.140625" style="27"/>
  </cols>
  <sheetData>
    <row r="1" spans="1:12" ht="17.25" customHeight="1" x14ac:dyDescent="0.2">
      <c r="A1" s="320" t="s">
        <v>206</v>
      </c>
    </row>
    <row r="2" spans="1:12" ht="17.25" customHeight="1" x14ac:dyDescent="0.2">
      <c r="A2" s="321" t="s">
        <v>348</v>
      </c>
    </row>
    <row r="3" spans="1:12" ht="17.25" customHeight="1" x14ac:dyDescent="0.2">
      <c r="F3" s="81"/>
      <c r="G3" s="81"/>
      <c r="H3" s="81"/>
      <c r="I3" s="81"/>
      <c r="J3" s="81"/>
      <c r="K3" s="81"/>
    </row>
    <row r="4" spans="1:12" ht="15" x14ac:dyDescent="0.25">
      <c r="A4" s="330"/>
      <c r="B4" s="330"/>
      <c r="C4" s="330"/>
      <c r="D4" s="330"/>
      <c r="E4" s="330"/>
      <c r="F4" s="531" t="s">
        <v>90</v>
      </c>
      <c r="G4" s="531"/>
      <c r="H4" s="531"/>
      <c r="I4" s="531"/>
      <c r="J4" s="531"/>
      <c r="K4" s="531"/>
      <c r="L4" s="331"/>
    </row>
    <row r="5" spans="1:12" ht="16.5" customHeight="1" x14ac:dyDescent="0.25">
      <c r="A5" s="178"/>
      <c r="B5" s="533" t="s">
        <v>102</v>
      </c>
      <c r="C5" s="533"/>
      <c r="D5" s="533"/>
      <c r="E5" s="533"/>
      <c r="F5" s="332">
        <v>2013</v>
      </c>
      <c r="G5" s="332">
        <v>2014</v>
      </c>
      <c r="H5" s="332">
        <v>2015</v>
      </c>
      <c r="I5" s="332">
        <v>2016</v>
      </c>
      <c r="J5" s="501">
        <v>2017</v>
      </c>
      <c r="K5" s="392">
        <v>2018</v>
      </c>
      <c r="L5" s="333" t="s">
        <v>347</v>
      </c>
    </row>
    <row r="6" spans="1:12" x14ac:dyDescent="0.2">
      <c r="A6" s="179">
        <v>1</v>
      </c>
      <c r="B6" s="525" t="s">
        <v>103</v>
      </c>
      <c r="C6" s="525"/>
      <c r="D6" s="525"/>
      <c r="E6" s="525"/>
      <c r="F6" s="334">
        <v>754</v>
      </c>
      <c r="G6" s="334">
        <v>788</v>
      </c>
      <c r="H6" s="334">
        <v>851</v>
      </c>
      <c r="I6" s="334">
        <v>944</v>
      </c>
      <c r="J6" s="502">
        <v>1012</v>
      </c>
      <c r="K6" s="393">
        <v>1039</v>
      </c>
      <c r="L6" s="335">
        <v>2.7427582797825013E-2</v>
      </c>
    </row>
    <row r="7" spans="1:12" x14ac:dyDescent="0.2">
      <c r="A7" s="179">
        <v>2</v>
      </c>
      <c r="B7" s="525" t="s">
        <v>104</v>
      </c>
      <c r="C7" s="525"/>
      <c r="D7" s="525"/>
      <c r="E7" s="525"/>
      <c r="F7" s="334">
        <v>604</v>
      </c>
      <c r="G7" s="334">
        <v>634</v>
      </c>
      <c r="H7" s="334">
        <v>622</v>
      </c>
      <c r="I7" s="334">
        <v>667</v>
      </c>
      <c r="J7" s="502">
        <v>760</v>
      </c>
      <c r="K7" s="393">
        <v>815</v>
      </c>
      <c r="L7" s="335">
        <v>7.1560651373950832E-2</v>
      </c>
    </row>
    <row r="8" spans="1:12" x14ac:dyDescent="0.2">
      <c r="A8" s="179">
        <v>3</v>
      </c>
      <c r="B8" s="525" t="s">
        <v>105</v>
      </c>
      <c r="C8" s="525"/>
      <c r="D8" s="525"/>
      <c r="E8" s="525"/>
      <c r="F8" s="334">
        <v>416</v>
      </c>
      <c r="G8" s="334">
        <v>466</v>
      </c>
      <c r="H8" s="334">
        <v>465</v>
      </c>
      <c r="I8" s="334">
        <v>460</v>
      </c>
      <c r="J8" s="502">
        <v>533</v>
      </c>
      <c r="K8" s="393">
        <v>585</v>
      </c>
      <c r="L8" s="335">
        <v>9.6726455632810848E-2</v>
      </c>
    </row>
    <row r="9" spans="1:12" x14ac:dyDescent="0.2">
      <c r="A9" s="179">
        <v>4</v>
      </c>
      <c r="B9" s="525" t="s">
        <v>208</v>
      </c>
      <c r="C9" s="525"/>
      <c r="D9" s="525"/>
      <c r="E9" s="525"/>
      <c r="F9" s="334">
        <v>263</v>
      </c>
      <c r="G9" s="334">
        <v>324</v>
      </c>
      <c r="H9" s="334">
        <v>354</v>
      </c>
      <c r="I9" s="334">
        <v>440</v>
      </c>
      <c r="J9" s="502">
        <v>434</v>
      </c>
      <c r="K9" s="393">
        <v>492</v>
      </c>
      <c r="L9" s="335">
        <v>0.1324225403986925</v>
      </c>
    </row>
    <row r="10" spans="1:12" x14ac:dyDescent="0.2">
      <c r="A10" s="179">
        <v>5</v>
      </c>
      <c r="B10" s="525" t="s">
        <v>209</v>
      </c>
      <c r="C10" s="525"/>
      <c r="D10" s="525"/>
      <c r="E10" s="525"/>
      <c r="F10" s="334">
        <v>326</v>
      </c>
      <c r="G10" s="334">
        <v>209</v>
      </c>
      <c r="H10" s="334">
        <v>428</v>
      </c>
      <c r="I10" s="334">
        <v>430</v>
      </c>
      <c r="J10" s="502">
        <v>416</v>
      </c>
      <c r="K10" s="393">
        <v>437</v>
      </c>
      <c r="L10" s="335">
        <v>4.854110131841214E-2</v>
      </c>
    </row>
    <row r="11" spans="1:12" x14ac:dyDescent="0.2">
      <c r="A11" s="179">
        <v>6</v>
      </c>
      <c r="B11" s="525" t="s">
        <v>106</v>
      </c>
      <c r="C11" s="525"/>
      <c r="D11" s="525"/>
      <c r="E11" s="525"/>
      <c r="F11" s="334">
        <v>411</v>
      </c>
      <c r="G11" s="334">
        <v>370</v>
      </c>
      <c r="H11" s="334">
        <v>381</v>
      </c>
      <c r="I11" s="334">
        <v>403</v>
      </c>
      <c r="J11" s="502">
        <v>419</v>
      </c>
      <c r="K11" s="393">
        <v>424</v>
      </c>
      <c r="L11" s="335">
        <v>1.1930787589498807E-2</v>
      </c>
    </row>
    <row r="12" spans="1:12" x14ac:dyDescent="0.2">
      <c r="A12" s="179">
        <v>7</v>
      </c>
      <c r="B12" s="525" t="s">
        <v>349</v>
      </c>
      <c r="C12" s="525"/>
      <c r="D12" s="525"/>
      <c r="E12" s="525"/>
      <c r="F12" s="334">
        <v>269</v>
      </c>
      <c r="G12" s="334">
        <v>243</v>
      </c>
      <c r="H12" s="334">
        <v>221</v>
      </c>
      <c r="I12" s="334">
        <v>225</v>
      </c>
      <c r="J12" s="502">
        <v>235</v>
      </c>
      <c r="K12" s="393">
        <v>396</v>
      </c>
      <c r="L12" s="335">
        <v>0.68253604068678064</v>
      </c>
    </row>
    <row r="13" spans="1:12" x14ac:dyDescent="0.2">
      <c r="A13" s="179">
        <v>8</v>
      </c>
      <c r="B13" s="525" t="s">
        <v>210</v>
      </c>
      <c r="C13" s="525"/>
      <c r="D13" s="525"/>
      <c r="E13" s="525"/>
      <c r="F13" s="334">
        <v>269</v>
      </c>
      <c r="G13" s="334">
        <v>299</v>
      </c>
      <c r="H13" s="334">
        <v>313</v>
      </c>
      <c r="I13" s="334">
        <v>334</v>
      </c>
      <c r="J13" s="502">
        <v>350</v>
      </c>
      <c r="K13" s="393">
        <v>370</v>
      </c>
      <c r="L13" s="335">
        <v>5.913362168775961E-2</v>
      </c>
    </row>
    <row r="14" spans="1:12" x14ac:dyDescent="0.2">
      <c r="A14" s="179">
        <v>9</v>
      </c>
      <c r="B14" s="525" t="s">
        <v>211</v>
      </c>
      <c r="C14" s="525"/>
      <c r="D14" s="525"/>
      <c r="E14" s="525"/>
      <c r="F14" s="334">
        <v>270</v>
      </c>
      <c r="G14" s="334">
        <v>324</v>
      </c>
      <c r="H14" s="334">
        <v>372</v>
      </c>
      <c r="I14" s="334">
        <v>370</v>
      </c>
      <c r="J14" s="502">
        <v>323</v>
      </c>
      <c r="K14" s="393">
        <v>318</v>
      </c>
      <c r="L14" s="335">
        <v>-1.7472839784883055E-2</v>
      </c>
    </row>
    <row r="15" spans="1:12" x14ac:dyDescent="0.2">
      <c r="A15" s="336">
        <v>10</v>
      </c>
      <c r="B15" s="532" t="s">
        <v>350</v>
      </c>
      <c r="C15" s="532"/>
      <c r="D15" s="532"/>
      <c r="E15" s="532"/>
      <c r="F15" s="337">
        <v>157</v>
      </c>
      <c r="G15" s="337">
        <v>155</v>
      </c>
      <c r="H15" s="337">
        <v>186</v>
      </c>
      <c r="I15" s="337">
        <v>202</v>
      </c>
      <c r="J15" s="503">
        <v>217</v>
      </c>
      <c r="K15" s="394">
        <v>236</v>
      </c>
      <c r="L15" s="338">
        <v>8.8711496586425811E-2</v>
      </c>
    </row>
    <row r="16" spans="1:12" x14ac:dyDescent="0.2">
      <c r="A16" s="179"/>
      <c r="B16" s="179"/>
      <c r="C16" s="179"/>
      <c r="D16" s="179"/>
      <c r="E16" s="179"/>
      <c r="F16" s="334"/>
      <c r="G16" s="334"/>
      <c r="H16" s="334"/>
      <c r="I16" s="334"/>
      <c r="J16" s="334"/>
      <c r="K16" s="334"/>
      <c r="L16" s="335"/>
    </row>
    <row r="17" spans="1:1" s="82" customFormat="1" ht="11.25" x14ac:dyDescent="0.2">
      <c r="A17" s="328" t="s">
        <v>108</v>
      </c>
    </row>
    <row r="18" spans="1:1" x14ac:dyDescent="0.2">
      <c r="A18" s="328" t="s">
        <v>251</v>
      </c>
    </row>
    <row r="19" spans="1:1" x14ac:dyDescent="0.2">
      <c r="A19" s="329" t="s">
        <v>207</v>
      </c>
    </row>
    <row r="24" spans="1:1" ht="22.5" customHeight="1" x14ac:dyDescent="0.2"/>
    <row r="25" spans="1:1" ht="18.75" customHeight="1" x14ac:dyDescent="0.2"/>
  </sheetData>
  <mergeCells count="12">
    <mergeCell ref="F4:K4"/>
    <mergeCell ref="B15:E15"/>
    <mergeCell ref="B5:E5"/>
    <mergeCell ref="B6:E6"/>
    <mergeCell ref="B7:E7"/>
    <mergeCell ref="B8:E8"/>
    <mergeCell ref="B9:E9"/>
    <mergeCell ref="B10:E10"/>
    <mergeCell ref="B11:E11"/>
    <mergeCell ref="B12:E12"/>
    <mergeCell ref="B13:E13"/>
    <mergeCell ref="B14:E14"/>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8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showGridLines="0" workbookViewId="0">
      <pane xSplit="2" ySplit="6" topLeftCell="C35" activePane="bottomRight" state="frozen"/>
      <selection activeCell="A9" sqref="A9"/>
      <selection pane="topRight" activeCell="A9" sqref="A9"/>
      <selection pane="bottomLeft" activeCell="A9" sqref="A9"/>
      <selection pane="bottomRight" activeCell="A3" sqref="A3"/>
    </sheetView>
  </sheetViews>
  <sheetFormatPr defaultRowHeight="15" x14ac:dyDescent="0.2"/>
  <cols>
    <col min="1" max="1" width="25.5703125" style="96" customWidth="1"/>
    <col min="2" max="2" width="14" style="105" customWidth="1"/>
    <col min="3" max="3" width="11" style="96" bestFit="1" customWidth="1"/>
    <col min="4" max="4" width="14.42578125" style="96" customWidth="1"/>
    <col min="5" max="5" width="11.5703125" style="96" bestFit="1" customWidth="1"/>
    <col min="6" max="6" width="13.85546875" style="96" bestFit="1" customWidth="1"/>
    <col min="7" max="7" width="14.28515625" style="96" bestFit="1" customWidth="1"/>
    <col min="8" max="8" width="13.5703125" style="96" bestFit="1" customWidth="1"/>
    <col min="9" max="9" width="14.28515625" style="96" bestFit="1" customWidth="1"/>
    <col min="10" max="10" width="11.5703125" style="96" bestFit="1" customWidth="1"/>
    <col min="11" max="12" width="15.42578125" style="96" customWidth="1"/>
    <col min="13" max="13" width="14.28515625" style="96" customWidth="1"/>
    <col min="14" max="14" width="18.5703125" style="96" customWidth="1"/>
    <col min="15" max="257" width="9.140625" style="96"/>
    <col min="258" max="258" width="25.5703125" style="96" customWidth="1"/>
    <col min="259" max="259" width="12.42578125" style="96" bestFit="1" customWidth="1"/>
    <col min="260" max="260" width="8.42578125" style="96" bestFit="1" customWidth="1"/>
    <col min="261" max="261" width="14.42578125" style="96" customWidth="1"/>
    <col min="262" max="262" width="11.5703125" style="96" bestFit="1" customWidth="1"/>
    <col min="263" max="263" width="13.85546875" style="96" bestFit="1" customWidth="1"/>
    <col min="264" max="264" width="14.28515625" style="96" bestFit="1" customWidth="1"/>
    <col min="265" max="265" width="13.5703125" style="96" bestFit="1" customWidth="1"/>
    <col min="266" max="266" width="14.28515625" style="96" bestFit="1" customWidth="1"/>
    <col min="267" max="267" width="11.5703125" style="96" bestFit="1" customWidth="1"/>
    <col min="268" max="268" width="15.42578125" style="96" customWidth="1"/>
    <col min="269" max="513" width="9.140625" style="96"/>
    <col min="514" max="514" width="25.5703125" style="96" customWidth="1"/>
    <col min="515" max="515" width="12.42578125" style="96" bestFit="1" customWidth="1"/>
    <col min="516" max="516" width="8.42578125" style="96" bestFit="1" customWidth="1"/>
    <col min="517" max="517" width="14.42578125" style="96" customWidth="1"/>
    <col min="518" max="518" width="11.5703125" style="96" bestFit="1" customWidth="1"/>
    <col min="519" max="519" width="13.85546875" style="96" bestFit="1" customWidth="1"/>
    <col min="520" max="520" width="14.28515625" style="96" bestFit="1" customWidth="1"/>
    <col min="521" max="521" width="13.5703125" style="96" bestFit="1" customWidth="1"/>
    <col min="522" max="522" width="14.28515625" style="96" bestFit="1" customWidth="1"/>
    <col min="523" max="523" width="11.5703125" style="96" bestFit="1" customWidth="1"/>
    <col min="524" max="524" width="15.42578125" style="96" customWidth="1"/>
    <col min="525" max="769" width="9.140625" style="96"/>
    <col min="770" max="770" width="25.5703125" style="96" customWidth="1"/>
    <col min="771" max="771" width="12.42578125" style="96" bestFit="1" customWidth="1"/>
    <col min="772" max="772" width="8.42578125" style="96" bestFit="1" customWidth="1"/>
    <col min="773" max="773" width="14.42578125" style="96" customWidth="1"/>
    <col min="774" max="774" width="11.5703125" style="96" bestFit="1" customWidth="1"/>
    <col min="775" max="775" width="13.85546875" style="96" bestFit="1" customWidth="1"/>
    <col min="776" max="776" width="14.28515625" style="96" bestFit="1" customWidth="1"/>
    <col min="777" max="777" width="13.5703125" style="96" bestFit="1" customWidth="1"/>
    <col min="778" max="778" width="14.28515625" style="96" bestFit="1" customWidth="1"/>
    <col min="779" max="779" width="11.5703125" style="96" bestFit="1" customWidth="1"/>
    <col min="780" max="780" width="15.42578125" style="96" customWidth="1"/>
    <col min="781" max="1025" width="9.140625" style="96"/>
    <col min="1026" max="1026" width="25.5703125" style="96" customWidth="1"/>
    <col min="1027" max="1027" width="12.42578125" style="96" bestFit="1" customWidth="1"/>
    <col min="1028" max="1028" width="8.42578125" style="96" bestFit="1" customWidth="1"/>
    <col min="1029" max="1029" width="14.42578125" style="96" customWidth="1"/>
    <col min="1030" max="1030" width="11.5703125" style="96" bestFit="1" customWidth="1"/>
    <col min="1031" max="1031" width="13.85546875" style="96" bestFit="1" customWidth="1"/>
    <col min="1032" max="1032" width="14.28515625" style="96" bestFit="1" customWidth="1"/>
    <col min="1033" max="1033" width="13.5703125" style="96" bestFit="1" customWidth="1"/>
    <col min="1034" max="1034" width="14.28515625" style="96" bestFit="1" customWidth="1"/>
    <col min="1035" max="1035" width="11.5703125" style="96" bestFit="1" customWidth="1"/>
    <col min="1036" max="1036" width="15.42578125" style="96" customWidth="1"/>
    <col min="1037" max="1281" width="9.140625" style="96"/>
    <col min="1282" max="1282" width="25.5703125" style="96" customWidth="1"/>
    <col min="1283" max="1283" width="12.42578125" style="96" bestFit="1" customWidth="1"/>
    <col min="1284" max="1284" width="8.42578125" style="96" bestFit="1" customWidth="1"/>
    <col min="1285" max="1285" width="14.42578125" style="96" customWidth="1"/>
    <col min="1286" max="1286" width="11.5703125" style="96" bestFit="1" customWidth="1"/>
    <col min="1287" max="1287" width="13.85546875" style="96" bestFit="1" customWidth="1"/>
    <col min="1288" max="1288" width="14.28515625" style="96" bestFit="1" customWidth="1"/>
    <col min="1289" max="1289" width="13.5703125" style="96" bestFit="1" customWidth="1"/>
    <col min="1290" max="1290" width="14.28515625" style="96" bestFit="1" customWidth="1"/>
    <col min="1291" max="1291" width="11.5703125" style="96" bestFit="1" customWidth="1"/>
    <col min="1292" max="1292" width="15.42578125" style="96" customWidth="1"/>
    <col min="1293" max="1537" width="9.140625" style="96"/>
    <col min="1538" max="1538" width="25.5703125" style="96" customWidth="1"/>
    <col min="1539" max="1539" width="12.42578125" style="96" bestFit="1" customWidth="1"/>
    <col min="1540" max="1540" width="8.42578125" style="96" bestFit="1" customWidth="1"/>
    <col min="1541" max="1541" width="14.42578125" style="96" customWidth="1"/>
    <col min="1542" max="1542" width="11.5703125" style="96" bestFit="1" customWidth="1"/>
    <col min="1543" max="1543" width="13.85546875" style="96" bestFit="1" customWidth="1"/>
    <col min="1544" max="1544" width="14.28515625" style="96" bestFit="1" customWidth="1"/>
    <col min="1545" max="1545" width="13.5703125" style="96" bestFit="1" customWidth="1"/>
    <col min="1546" max="1546" width="14.28515625" style="96" bestFit="1" customWidth="1"/>
    <col min="1547" max="1547" width="11.5703125" style="96" bestFit="1" customWidth="1"/>
    <col min="1548" max="1548" width="15.42578125" style="96" customWidth="1"/>
    <col min="1549" max="1793" width="9.140625" style="96"/>
    <col min="1794" max="1794" width="25.5703125" style="96" customWidth="1"/>
    <col min="1795" max="1795" width="12.42578125" style="96" bestFit="1" customWidth="1"/>
    <col min="1796" max="1796" width="8.42578125" style="96" bestFit="1" customWidth="1"/>
    <col min="1797" max="1797" width="14.42578125" style="96" customWidth="1"/>
    <col min="1798" max="1798" width="11.5703125" style="96" bestFit="1" customWidth="1"/>
    <col min="1799" max="1799" width="13.85546875" style="96" bestFit="1" customWidth="1"/>
    <col min="1800" max="1800" width="14.28515625" style="96" bestFit="1" customWidth="1"/>
    <col min="1801" max="1801" width="13.5703125" style="96" bestFit="1" customWidth="1"/>
    <col min="1802" max="1802" width="14.28515625" style="96" bestFit="1" customWidth="1"/>
    <col min="1803" max="1803" width="11.5703125" style="96" bestFit="1" customWidth="1"/>
    <col min="1804" max="1804" width="15.42578125" style="96" customWidth="1"/>
    <col min="1805" max="2049" width="9.140625" style="96"/>
    <col min="2050" max="2050" width="25.5703125" style="96" customWidth="1"/>
    <col min="2051" max="2051" width="12.42578125" style="96" bestFit="1" customWidth="1"/>
    <col min="2052" max="2052" width="8.42578125" style="96" bestFit="1" customWidth="1"/>
    <col min="2053" max="2053" width="14.42578125" style="96" customWidth="1"/>
    <col min="2054" max="2054" width="11.5703125" style="96" bestFit="1" customWidth="1"/>
    <col min="2055" max="2055" width="13.85546875" style="96" bestFit="1" customWidth="1"/>
    <col min="2056" max="2056" width="14.28515625" style="96" bestFit="1" customWidth="1"/>
    <col min="2057" max="2057" width="13.5703125" style="96" bestFit="1" customWidth="1"/>
    <col min="2058" max="2058" width="14.28515625" style="96" bestFit="1" customWidth="1"/>
    <col min="2059" max="2059" width="11.5703125" style="96" bestFit="1" customWidth="1"/>
    <col min="2060" max="2060" width="15.42578125" style="96" customWidth="1"/>
    <col min="2061" max="2305" width="9.140625" style="96"/>
    <col min="2306" max="2306" width="25.5703125" style="96" customWidth="1"/>
    <col min="2307" max="2307" width="12.42578125" style="96" bestFit="1" customWidth="1"/>
    <col min="2308" max="2308" width="8.42578125" style="96" bestFit="1" customWidth="1"/>
    <col min="2309" max="2309" width="14.42578125" style="96" customWidth="1"/>
    <col min="2310" max="2310" width="11.5703125" style="96" bestFit="1" customWidth="1"/>
    <col min="2311" max="2311" width="13.85546875" style="96" bestFit="1" customWidth="1"/>
    <col min="2312" max="2312" width="14.28515625" style="96" bestFit="1" customWidth="1"/>
    <col min="2313" max="2313" width="13.5703125" style="96" bestFit="1" customWidth="1"/>
    <col min="2314" max="2314" width="14.28515625" style="96" bestFit="1" customWidth="1"/>
    <col min="2315" max="2315" width="11.5703125" style="96" bestFit="1" customWidth="1"/>
    <col min="2316" max="2316" width="15.42578125" style="96" customWidth="1"/>
    <col min="2317" max="2561" width="9.140625" style="96"/>
    <col min="2562" max="2562" width="25.5703125" style="96" customWidth="1"/>
    <col min="2563" max="2563" width="12.42578125" style="96" bestFit="1" customWidth="1"/>
    <col min="2564" max="2564" width="8.42578125" style="96" bestFit="1" customWidth="1"/>
    <col min="2565" max="2565" width="14.42578125" style="96" customWidth="1"/>
    <col min="2566" max="2566" width="11.5703125" style="96" bestFit="1" customWidth="1"/>
    <col min="2567" max="2567" width="13.85546875" style="96" bestFit="1" customWidth="1"/>
    <col min="2568" max="2568" width="14.28515625" style="96" bestFit="1" customWidth="1"/>
    <col min="2569" max="2569" width="13.5703125" style="96" bestFit="1" customWidth="1"/>
    <col min="2570" max="2570" width="14.28515625" style="96" bestFit="1" customWidth="1"/>
    <col min="2571" max="2571" width="11.5703125" style="96" bestFit="1" customWidth="1"/>
    <col min="2572" max="2572" width="15.42578125" style="96" customWidth="1"/>
    <col min="2573" max="2817" width="9.140625" style="96"/>
    <col min="2818" max="2818" width="25.5703125" style="96" customWidth="1"/>
    <col min="2819" max="2819" width="12.42578125" style="96" bestFit="1" customWidth="1"/>
    <col min="2820" max="2820" width="8.42578125" style="96" bestFit="1" customWidth="1"/>
    <col min="2821" max="2821" width="14.42578125" style="96" customWidth="1"/>
    <col min="2822" max="2822" width="11.5703125" style="96" bestFit="1" customWidth="1"/>
    <col min="2823" max="2823" width="13.85546875" style="96" bestFit="1" customWidth="1"/>
    <col min="2824" max="2824" width="14.28515625" style="96" bestFit="1" customWidth="1"/>
    <col min="2825" max="2825" width="13.5703125" style="96" bestFit="1" customWidth="1"/>
    <col min="2826" max="2826" width="14.28515625" style="96" bestFit="1" customWidth="1"/>
    <col min="2827" max="2827" width="11.5703125" style="96" bestFit="1" customWidth="1"/>
    <col min="2828" max="2828" width="15.42578125" style="96" customWidth="1"/>
    <col min="2829" max="3073" width="9.140625" style="96"/>
    <col min="3074" max="3074" width="25.5703125" style="96" customWidth="1"/>
    <col min="3075" max="3075" width="12.42578125" style="96" bestFit="1" customWidth="1"/>
    <col min="3076" max="3076" width="8.42578125" style="96" bestFit="1" customWidth="1"/>
    <col min="3077" max="3077" width="14.42578125" style="96" customWidth="1"/>
    <col min="3078" max="3078" width="11.5703125" style="96" bestFit="1" customWidth="1"/>
    <col min="3079" max="3079" width="13.85546875" style="96" bestFit="1" customWidth="1"/>
    <col min="3080" max="3080" width="14.28515625" style="96" bestFit="1" customWidth="1"/>
    <col min="3081" max="3081" width="13.5703125" style="96" bestFit="1" customWidth="1"/>
    <col min="3082" max="3082" width="14.28515625" style="96" bestFit="1" customWidth="1"/>
    <col min="3083" max="3083" width="11.5703125" style="96" bestFit="1" customWidth="1"/>
    <col min="3084" max="3084" width="15.42578125" style="96" customWidth="1"/>
    <col min="3085" max="3329" width="9.140625" style="96"/>
    <col min="3330" max="3330" width="25.5703125" style="96" customWidth="1"/>
    <col min="3331" max="3331" width="12.42578125" style="96" bestFit="1" customWidth="1"/>
    <col min="3332" max="3332" width="8.42578125" style="96" bestFit="1" customWidth="1"/>
    <col min="3333" max="3333" width="14.42578125" style="96" customWidth="1"/>
    <col min="3334" max="3334" width="11.5703125" style="96" bestFit="1" customWidth="1"/>
    <col min="3335" max="3335" width="13.85546875" style="96" bestFit="1" customWidth="1"/>
    <col min="3336" max="3336" width="14.28515625" style="96" bestFit="1" customWidth="1"/>
    <col min="3337" max="3337" width="13.5703125" style="96" bestFit="1" customWidth="1"/>
    <col min="3338" max="3338" width="14.28515625" style="96" bestFit="1" customWidth="1"/>
    <col min="3339" max="3339" width="11.5703125" style="96" bestFit="1" customWidth="1"/>
    <col min="3340" max="3340" width="15.42578125" style="96" customWidth="1"/>
    <col min="3341" max="3585" width="9.140625" style="96"/>
    <col min="3586" max="3586" width="25.5703125" style="96" customWidth="1"/>
    <col min="3587" max="3587" width="12.42578125" style="96" bestFit="1" customWidth="1"/>
    <col min="3588" max="3588" width="8.42578125" style="96" bestFit="1" customWidth="1"/>
    <col min="3589" max="3589" width="14.42578125" style="96" customWidth="1"/>
    <col min="3590" max="3590" width="11.5703125" style="96" bestFit="1" customWidth="1"/>
    <col min="3591" max="3591" width="13.85546875" style="96" bestFit="1" customWidth="1"/>
    <col min="3592" max="3592" width="14.28515625" style="96" bestFit="1" customWidth="1"/>
    <col min="3593" max="3593" width="13.5703125" style="96" bestFit="1" customWidth="1"/>
    <col min="3594" max="3594" width="14.28515625" style="96" bestFit="1" customWidth="1"/>
    <col min="3595" max="3595" width="11.5703125" style="96" bestFit="1" customWidth="1"/>
    <col min="3596" max="3596" width="15.42578125" style="96" customWidth="1"/>
    <col min="3597" max="3841" width="9.140625" style="96"/>
    <col min="3842" max="3842" width="25.5703125" style="96" customWidth="1"/>
    <col min="3843" max="3843" width="12.42578125" style="96" bestFit="1" customWidth="1"/>
    <col min="3844" max="3844" width="8.42578125" style="96" bestFit="1" customWidth="1"/>
    <col min="3845" max="3845" width="14.42578125" style="96" customWidth="1"/>
    <col min="3846" max="3846" width="11.5703125" style="96" bestFit="1" customWidth="1"/>
    <col min="3847" max="3847" width="13.85546875" style="96" bestFit="1" customWidth="1"/>
    <col min="3848" max="3848" width="14.28515625" style="96" bestFit="1" customWidth="1"/>
    <col min="3849" max="3849" width="13.5703125" style="96" bestFit="1" customWidth="1"/>
    <col min="3850" max="3850" width="14.28515625" style="96" bestFit="1" customWidth="1"/>
    <col min="3851" max="3851" width="11.5703125" style="96" bestFit="1" customWidth="1"/>
    <col min="3852" max="3852" width="15.42578125" style="96" customWidth="1"/>
    <col min="3853" max="4097" width="9.140625" style="96"/>
    <col min="4098" max="4098" width="25.5703125" style="96" customWidth="1"/>
    <col min="4099" max="4099" width="12.42578125" style="96" bestFit="1" customWidth="1"/>
    <col min="4100" max="4100" width="8.42578125" style="96" bestFit="1" customWidth="1"/>
    <col min="4101" max="4101" width="14.42578125" style="96" customWidth="1"/>
    <col min="4102" max="4102" width="11.5703125" style="96" bestFit="1" customWidth="1"/>
    <col min="4103" max="4103" width="13.85546875" style="96" bestFit="1" customWidth="1"/>
    <col min="4104" max="4104" width="14.28515625" style="96" bestFit="1" customWidth="1"/>
    <col min="4105" max="4105" width="13.5703125" style="96" bestFit="1" customWidth="1"/>
    <col min="4106" max="4106" width="14.28515625" style="96" bestFit="1" customWidth="1"/>
    <col min="4107" max="4107" width="11.5703125" style="96" bestFit="1" customWidth="1"/>
    <col min="4108" max="4108" width="15.42578125" style="96" customWidth="1"/>
    <col min="4109" max="4353" width="9.140625" style="96"/>
    <col min="4354" max="4354" width="25.5703125" style="96" customWidth="1"/>
    <col min="4355" max="4355" width="12.42578125" style="96" bestFit="1" customWidth="1"/>
    <col min="4356" max="4356" width="8.42578125" style="96" bestFit="1" customWidth="1"/>
    <col min="4357" max="4357" width="14.42578125" style="96" customWidth="1"/>
    <col min="4358" max="4358" width="11.5703125" style="96" bestFit="1" customWidth="1"/>
    <col min="4359" max="4359" width="13.85546875" style="96" bestFit="1" customWidth="1"/>
    <col min="4360" max="4360" width="14.28515625" style="96" bestFit="1" customWidth="1"/>
    <col min="4361" max="4361" width="13.5703125" style="96" bestFit="1" customWidth="1"/>
    <col min="4362" max="4362" width="14.28515625" style="96" bestFit="1" customWidth="1"/>
    <col min="4363" max="4363" width="11.5703125" style="96" bestFit="1" customWidth="1"/>
    <col min="4364" max="4364" width="15.42578125" style="96" customWidth="1"/>
    <col min="4365" max="4609" width="9.140625" style="96"/>
    <col min="4610" max="4610" width="25.5703125" style="96" customWidth="1"/>
    <col min="4611" max="4611" width="12.42578125" style="96" bestFit="1" customWidth="1"/>
    <col min="4612" max="4612" width="8.42578125" style="96" bestFit="1" customWidth="1"/>
    <col min="4613" max="4613" width="14.42578125" style="96" customWidth="1"/>
    <col min="4614" max="4614" width="11.5703125" style="96" bestFit="1" customWidth="1"/>
    <col min="4615" max="4615" width="13.85546875" style="96" bestFit="1" customWidth="1"/>
    <col min="4616" max="4616" width="14.28515625" style="96" bestFit="1" customWidth="1"/>
    <col min="4617" max="4617" width="13.5703125" style="96" bestFit="1" customWidth="1"/>
    <col min="4618" max="4618" width="14.28515625" style="96" bestFit="1" customWidth="1"/>
    <col min="4619" max="4619" width="11.5703125" style="96" bestFit="1" customWidth="1"/>
    <col min="4620" max="4620" width="15.42578125" style="96" customWidth="1"/>
    <col min="4621" max="4865" width="9.140625" style="96"/>
    <col min="4866" max="4866" width="25.5703125" style="96" customWidth="1"/>
    <col min="4867" max="4867" width="12.42578125" style="96" bestFit="1" customWidth="1"/>
    <col min="4868" max="4868" width="8.42578125" style="96" bestFit="1" customWidth="1"/>
    <col min="4869" max="4869" width="14.42578125" style="96" customWidth="1"/>
    <col min="4870" max="4870" width="11.5703125" style="96" bestFit="1" customWidth="1"/>
    <col min="4871" max="4871" width="13.85546875" style="96" bestFit="1" customWidth="1"/>
    <col min="4872" max="4872" width="14.28515625" style="96" bestFit="1" customWidth="1"/>
    <col min="4873" max="4873" width="13.5703125" style="96" bestFit="1" customWidth="1"/>
    <col min="4874" max="4874" width="14.28515625" style="96" bestFit="1" customWidth="1"/>
    <col min="4875" max="4875" width="11.5703125" style="96" bestFit="1" customWidth="1"/>
    <col min="4876" max="4876" width="15.42578125" style="96" customWidth="1"/>
    <col min="4877" max="5121" width="9.140625" style="96"/>
    <col min="5122" max="5122" width="25.5703125" style="96" customWidth="1"/>
    <col min="5123" max="5123" width="12.42578125" style="96" bestFit="1" customWidth="1"/>
    <col min="5124" max="5124" width="8.42578125" style="96" bestFit="1" customWidth="1"/>
    <col min="5125" max="5125" width="14.42578125" style="96" customWidth="1"/>
    <col min="5126" max="5126" width="11.5703125" style="96" bestFit="1" customWidth="1"/>
    <col min="5127" max="5127" width="13.85546875" style="96" bestFit="1" customWidth="1"/>
    <col min="5128" max="5128" width="14.28515625" style="96" bestFit="1" customWidth="1"/>
    <col min="5129" max="5129" width="13.5703125" style="96" bestFit="1" customWidth="1"/>
    <col min="5130" max="5130" width="14.28515625" style="96" bestFit="1" customWidth="1"/>
    <col min="5131" max="5131" width="11.5703125" style="96" bestFit="1" customWidth="1"/>
    <col min="5132" max="5132" width="15.42578125" style="96" customWidth="1"/>
    <col min="5133" max="5377" width="9.140625" style="96"/>
    <col min="5378" max="5378" width="25.5703125" style="96" customWidth="1"/>
    <col min="5379" max="5379" width="12.42578125" style="96" bestFit="1" customWidth="1"/>
    <col min="5380" max="5380" width="8.42578125" style="96" bestFit="1" customWidth="1"/>
    <col min="5381" max="5381" width="14.42578125" style="96" customWidth="1"/>
    <col min="5382" max="5382" width="11.5703125" style="96" bestFit="1" customWidth="1"/>
    <col min="5383" max="5383" width="13.85546875" style="96" bestFit="1" customWidth="1"/>
    <col min="5384" max="5384" width="14.28515625" style="96" bestFit="1" customWidth="1"/>
    <col min="5385" max="5385" width="13.5703125" style="96" bestFit="1" customWidth="1"/>
    <col min="5386" max="5386" width="14.28515625" style="96" bestFit="1" customWidth="1"/>
    <col min="5387" max="5387" width="11.5703125" style="96" bestFit="1" customWidth="1"/>
    <col min="5388" max="5388" width="15.42578125" style="96" customWidth="1"/>
    <col min="5389" max="5633" width="9.140625" style="96"/>
    <col min="5634" max="5634" width="25.5703125" style="96" customWidth="1"/>
    <col min="5635" max="5635" width="12.42578125" style="96" bestFit="1" customWidth="1"/>
    <col min="5636" max="5636" width="8.42578125" style="96" bestFit="1" customWidth="1"/>
    <col min="5637" max="5637" width="14.42578125" style="96" customWidth="1"/>
    <col min="5638" max="5638" width="11.5703125" style="96" bestFit="1" customWidth="1"/>
    <col min="5639" max="5639" width="13.85546875" style="96" bestFit="1" customWidth="1"/>
    <col min="5640" max="5640" width="14.28515625" style="96" bestFit="1" customWidth="1"/>
    <col min="5641" max="5641" width="13.5703125" style="96" bestFit="1" customWidth="1"/>
    <col min="5642" max="5642" width="14.28515625" style="96" bestFit="1" customWidth="1"/>
    <col min="5643" max="5643" width="11.5703125" style="96" bestFit="1" customWidth="1"/>
    <col min="5644" max="5644" width="15.42578125" style="96" customWidth="1"/>
    <col min="5645" max="5889" width="9.140625" style="96"/>
    <col min="5890" max="5890" width="25.5703125" style="96" customWidth="1"/>
    <col min="5891" max="5891" width="12.42578125" style="96" bestFit="1" customWidth="1"/>
    <col min="5892" max="5892" width="8.42578125" style="96" bestFit="1" customWidth="1"/>
    <col min="5893" max="5893" width="14.42578125" style="96" customWidth="1"/>
    <col min="5894" max="5894" width="11.5703125" style="96" bestFit="1" customWidth="1"/>
    <col min="5895" max="5895" width="13.85546875" style="96" bestFit="1" customWidth="1"/>
    <col min="5896" max="5896" width="14.28515625" style="96" bestFit="1" customWidth="1"/>
    <col min="5897" max="5897" width="13.5703125" style="96" bestFit="1" customWidth="1"/>
    <col min="5898" max="5898" width="14.28515625" style="96" bestFit="1" customWidth="1"/>
    <col min="5899" max="5899" width="11.5703125" style="96" bestFit="1" customWidth="1"/>
    <col min="5900" max="5900" width="15.42578125" style="96" customWidth="1"/>
    <col min="5901" max="6145" width="9.140625" style="96"/>
    <col min="6146" max="6146" width="25.5703125" style="96" customWidth="1"/>
    <col min="6147" max="6147" width="12.42578125" style="96" bestFit="1" customWidth="1"/>
    <col min="6148" max="6148" width="8.42578125" style="96" bestFit="1" customWidth="1"/>
    <col min="6149" max="6149" width="14.42578125" style="96" customWidth="1"/>
    <col min="6150" max="6150" width="11.5703125" style="96" bestFit="1" customWidth="1"/>
    <col min="6151" max="6151" width="13.85546875" style="96" bestFit="1" customWidth="1"/>
    <col min="6152" max="6152" width="14.28515625" style="96" bestFit="1" customWidth="1"/>
    <col min="6153" max="6153" width="13.5703125" style="96" bestFit="1" customWidth="1"/>
    <col min="6154" max="6154" width="14.28515625" style="96" bestFit="1" customWidth="1"/>
    <col min="6155" max="6155" width="11.5703125" style="96" bestFit="1" customWidth="1"/>
    <col min="6156" max="6156" width="15.42578125" style="96" customWidth="1"/>
    <col min="6157" max="6401" width="9.140625" style="96"/>
    <col min="6402" max="6402" width="25.5703125" style="96" customWidth="1"/>
    <col min="6403" max="6403" width="12.42578125" style="96" bestFit="1" customWidth="1"/>
    <col min="6404" max="6404" width="8.42578125" style="96" bestFit="1" customWidth="1"/>
    <col min="6405" max="6405" width="14.42578125" style="96" customWidth="1"/>
    <col min="6406" max="6406" width="11.5703125" style="96" bestFit="1" customWidth="1"/>
    <col min="6407" max="6407" width="13.85546875" style="96" bestFit="1" customWidth="1"/>
    <col min="6408" max="6408" width="14.28515625" style="96" bestFit="1" customWidth="1"/>
    <col min="6409" max="6409" width="13.5703125" style="96" bestFit="1" customWidth="1"/>
    <col min="6410" max="6410" width="14.28515625" style="96" bestFit="1" customWidth="1"/>
    <col min="6411" max="6411" width="11.5703125" style="96" bestFit="1" customWidth="1"/>
    <col min="6412" max="6412" width="15.42578125" style="96" customWidth="1"/>
    <col min="6413" max="6657" width="9.140625" style="96"/>
    <col min="6658" max="6658" width="25.5703125" style="96" customWidth="1"/>
    <col min="6659" max="6659" width="12.42578125" style="96" bestFit="1" customWidth="1"/>
    <col min="6660" max="6660" width="8.42578125" style="96" bestFit="1" customWidth="1"/>
    <col min="6661" max="6661" width="14.42578125" style="96" customWidth="1"/>
    <col min="6662" max="6662" width="11.5703125" style="96" bestFit="1" customWidth="1"/>
    <col min="6663" max="6663" width="13.85546875" style="96" bestFit="1" customWidth="1"/>
    <col min="6664" max="6664" width="14.28515625" style="96" bestFit="1" customWidth="1"/>
    <col min="6665" max="6665" width="13.5703125" style="96" bestFit="1" customWidth="1"/>
    <col min="6666" max="6666" width="14.28515625" style="96" bestFit="1" customWidth="1"/>
    <col min="6667" max="6667" width="11.5703125" style="96" bestFit="1" customWidth="1"/>
    <col min="6668" max="6668" width="15.42578125" style="96" customWidth="1"/>
    <col min="6669" max="6913" width="9.140625" style="96"/>
    <col min="6914" max="6914" width="25.5703125" style="96" customWidth="1"/>
    <col min="6915" max="6915" width="12.42578125" style="96" bestFit="1" customWidth="1"/>
    <col min="6916" max="6916" width="8.42578125" style="96" bestFit="1" customWidth="1"/>
    <col min="6917" max="6917" width="14.42578125" style="96" customWidth="1"/>
    <col min="6918" max="6918" width="11.5703125" style="96" bestFit="1" customWidth="1"/>
    <col min="6919" max="6919" width="13.85546875" style="96" bestFit="1" customWidth="1"/>
    <col min="6920" max="6920" width="14.28515625" style="96" bestFit="1" customWidth="1"/>
    <col min="6921" max="6921" width="13.5703125" style="96" bestFit="1" customWidth="1"/>
    <col min="6922" max="6922" width="14.28515625" style="96" bestFit="1" customWidth="1"/>
    <col min="6923" max="6923" width="11.5703125" style="96" bestFit="1" customWidth="1"/>
    <col min="6924" max="6924" width="15.42578125" style="96" customWidth="1"/>
    <col min="6925" max="7169" width="9.140625" style="96"/>
    <col min="7170" max="7170" width="25.5703125" style="96" customWidth="1"/>
    <col min="7171" max="7171" width="12.42578125" style="96" bestFit="1" customWidth="1"/>
    <col min="7172" max="7172" width="8.42578125" style="96" bestFit="1" customWidth="1"/>
    <col min="7173" max="7173" width="14.42578125" style="96" customWidth="1"/>
    <col min="7174" max="7174" width="11.5703125" style="96" bestFit="1" customWidth="1"/>
    <col min="7175" max="7175" width="13.85546875" style="96" bestFit="1" customWidth="1"/>
    <col min="7176" max="7176" width="14.28515625" style="96" bestFit="1" customWidth="1"/>
    <col min="7177" max="7177" width="13.5703125" style="96" bestFit="1" customWidth="1"/>
    <col min="7178" max="7178" width="14.28515625" style="96" bestFit="1" customWidth="1"/>
    <col min="7179" max="7179" width="11.5703125" style="96" bestFit="1" customWidth="1"/>
    <col min="7180" max="7180" width="15.42578125" style="96" customWidth="1"/>
    <col min="7181" max="7425" width="9.140625" style="96"/>
    <col min="7426" max="7426" width="25.5703125" style="96" customWidth="1"/>
    <col min="7427" max="7427" width="12.42578125" style="96" bestFit="1" customWidth="1"/>
    <col min="7428" max="7428" width="8.42578125" style="96" bestFit="1" customWidth="1"/>
    <col min="7429" max="7429" width="14.42578125" style="96" customWidth="1"/>
    <col min="7430" max="7430" width="11.5703125" style="96" bestFit="1" customWidth="1"/>
    <col min="7431" max="7431" width="13.85546875" style="96" bestFit="1" customWidth="1"/>
    <col min="7432" max="7432" width="14.28515625" style="96" bestFit="1" customWidth="1"/>
    <col min="7433" max="7433" width="13.5703125" style="96" bestFit="1" customWidth="1"/>
    <col min="7434" max="7434" width="14.28515625" style="96" bestFit="1" customWidth="1"/>
    <col min="7435" max="7435" width="11.5703125" style="96" bestFit="1" customWidth="1"/>
    <col min="7436" max="7436" width="15.42578125" style="96" customWidth="1"/>
    <col min="7437" max="7681" width="9.140625" style="96"/>
    <col min="7682" max="7682" width="25.5703125" style="96" customWidth="1"/>
    <col min="7683" max="7683" width="12.42578125" style="96" bestFit="1" customWidth="1"/>
    <col min="7684" max="7684" width="8.42578125" style="96" bestFit="1" customWidth="1"/>
    <col min="7685" max="7685" width="14.42578125" style="96" customWidth="1"/>
    <col min="7686" max="7686" width="11.5703125" style="96" bestFit="1" customWidth="1"/>
    <col min="7687" max="7687" width="13.85546875" style="96" bestFit="1" customWidth="1"/>
    <col min="7688" max="7688" width="14.28515625" style="96" bestFit="1" customWidth="1"/>
    <col min="7689" max="7689" width="13.5703125" style="96" bestFit="1" customWidth="1"/>
    <col min="7690" max="7690" width="14.28515625" style="96" bestFit="1" customWidth="1"/>
    <col min="7691" max="7691" width="11.5703125" style="96" bestFit="1" customWidth="1"/>
    <col min="7692" max="7692" width="15.42578125" style="96" customWidth="1"/>
    <col min="7693" max="7937" width="9.140625" style="96"/>
    <col min="7938" max="7938" width="25.5703125" style="96" customWidth="1"/>
    <col min="7939" max="7939" width="12.42578125" style="96" bestFit="1" customWidth="1"/>
    <col min="7940" max="7940" width="8.42578125" style="96" bestFit="1" customWidth="1"/>
    <col min="7941" max="7941" width="14.42578125" style="96" customWidth="1"/>
    <col min="7942" max="7942" width="11.5703125" style="96" bestFit="1" customWidth="1"/>
    <col min="7943" max="7943" width="13.85546875" style="96" bestFit="1" customWidth="1"/>
    <col min="7944" max="7944" width="14.28515625" style="96" bestFit="1" customWidth="1"/>
    <col min="7945" max="7945" width="13.5703125" style="96" bestFit="1" customWidth="1"/>
    <col min="7946" max="7946" width="14.28515625" style="96" bestFit="1" customWidth="1"/>
    <col min="7947" max="7947" width="11.5703125" style="96" bestFit="1" customWidth="1"/>
    <col min="7948" max="7948" width="15.42578125" style="96" customWidth="1"/>
    <col min="7949" max="8193" width="9.140625" style="96"/>
    <col min="8194" max="8194" width="25.5703125" style="96" customWidth="1"/>
    <col min="8195" max="8195" width="12.42578125" style="96" bestFit="1" customWidth="1"/>
    <col min="8196" max="8196" width="8.42578125" style="96" bestFit="1" customWidth="1"/>
    <col min="8197" max="8197" width="14.42578125" style="96" customWidth="1"/>
    <col min="8198" max="8198" width="11.5703125" style="96" bestFit="1" customWidth="1"/>
    <col min="8199" max="8199" width="13.85546875" style="96" bestFit="1" customWidth="1"/>
    <col min="8200" max="8200" width="14.28515625" style="96" bestFit="1" customWidth="1"/>
    <col min="8201" max="8201" width="13.5703125" style="96" bestFit="1" customWidth="1"/>
    <col min="8202" max="8202" width="14.28515625" style="96" bestFit="1" customWidth="1"/>
    <col min="8203" max="8203" width="11.5703125" style="96" bestFit="1" customWidth="1"/>
    <col min="8204" max="8204" width="15.42578125" style="96" customWidth="1"/>
    <col min="8205" max="8449" width="9.140625" style="96"/>
    <col min="8450" max="8450" width="25.5703125" style="96" customWidth="1"/>
    <col min="8451" max="8451" width="12.42578125" style="96" bestFit="1" customWidth="1"/>
    <col min="8452" max="8452" width="8.42578125" style="96" bestFit="1" customWidth="1"/>
    <col min="8453" max="8453" width="14.42578125" style="96" customWidth="1"/>
    <col min="8454" max="8454" width="11.5703125" style="96" bestFit="1" customWidth="1"/>
    <col min="8455" max="8455" width="13.85546875" style="96" bestFit="1" customWidth="1"/>
    <col min="8456" max="8456" width="14.28515625" style="96" bestFit="1" customWidth="1"/>
    <col min="8457" max="8457" width="13.5703125" style="96" bestFit="1" customWidth="1"/>
    <col min="8458" max="8458" width="14.28515625" style="96" bestFit="1" customWidth="1"/>
    <col min="8459" max="8459" width="11.5703125" style="96" bestFit="1" customWidth="1"/>
    <col min="8460" max="8460" width="15.42578125" style="96" customWidth="1"/>
    <col min="8461" max="8705" width="9.140625" style="96"/>
    <col min="8706" max="8706" width="25.5703125" style="96" customWidth="1"/>
    <col min="8707" max="8707" width="12.42578125" style="96" bestFit="1" customWidth="1"/>
    <col min="8708" max="8708" width="8.42578125" style="96" bestFit="1" customWidth="1"/>
    <col min="8709" max="8709" width="14.42578125" style="96" customWidth="1"/>
    <col min="8710" max="8710" width="11.5703125" style="96" bestFit="1" customWidth="1"/>
    <col min="8711" max="8711" width="13.85546875" style="96" bestFit="1" customWidth="1"/>
    <col min="8712" max="8712" width="14.28515625" style="96" bestFit="1" customWidth="1"/>
    <col min="8713" max="8713" width="13.5703125" style="96" bestFit="1" customWidth="1"/>
    <col min="8714" max="8714" width="14.28515625" style="96" bestFit="1" customWidth="1"/>
    <col min="8715" max="8715" width="11.5703125" style="96" bestFit="1" customWidth="1"/>
    <col min="8716" max="8716" width="15.42578125" style="96" customWidth="1"/>
    <col min="8717" max="8961" width="9.140625" style="96"/>
    <col min="8962" max="8962" width="25.5703125" style="96" customWidth="1"/>
    <col min="8963" max="8963" width="12.42578125" style="96" bestFit="1" customWidth="1"/>
    <col min="8964" max="8964" width="8.42578125" style="96" bestFit="1" customWidth="1"/>
    <col min="8965" max="8965" width="14.42578125" style="96" customWidth="1"/>
    <col min="8966" max="8966" width="11.5703125" style="96" bestFit="1" customWidth="1"/>
    <col min="8967" max="8967" width="13.85546875" style="96" bestFit="1" customWidth="1"/>
    <col min="8968" max="8968" width="14.28515625" style="96" bestFit="1" customWidth="1"/>
    <col min="8969" max="8969" width="13.5703125" style="96" bestFit="1" customWidth="1"/>
    <col min="8970" max="8970" width="14.28515625" style="96" bestFit="1" customWidth="1"/>
    <col min="8971" max="8971" width="11.5703125" style="96" bestFit="1" customWidth="1"/>
    <col min="8972" max="8972" width="15.42578125" style="96" customWidth="1"/>
    <col min="8973" max="9217" width="9.140625" style="96"/>
    <col min="9218" max="9218" width="25.5703125" style="96" customWidth="1"/>
    <col min="9219" max="9219" width="12.42578125" style="96" bestFit="1" customWidth="1"/>
    <col min="9220" max="9220" width="8.42578125" style="96" bestFit="1" customWidth="1"/>
    <col min="9221" max="9221" width="14.42578125" style="96" customWidth="1"/>
    <col min="9222" max="9222" width="11.5703125" style="96" bestFit="1" customWidth="1"/>
    <col min="9223" max="9223" width="13.85546875" style="96" bestFit="1" customWidth="1"/>
    <col min="9224" max="9224" width="14.28515625" style="96" bestFit="1" customWidth="1"/>
    <col min="9225" max="9225" width="13.5703125" style="96" bestFit="1" customWidth="1"/>
    <col min="9226" max="9226" width="14.28515625" style="96" bestFit="1" customWidth="1"/>
    <col min="9227" max="9227" width="11.5703125" style="96" bestFit="1" customWidth="1"/>
    <col min="9228" max="9228" width="15.42578125" style="96" customWidth="1"/>
    <col min="9229" max="9473" width="9.140625" style="96"/>
    <col min="9474" max="9474" width="25.5703125" style="96" customWidth="1"/>
    <col min="9475" max="9475" width="12.42578125" style="96" bestFit="1" customWidth="1"/>
    <col min="9476" max="9476" width="8.42578125" style="96" bestFit="1" customWidth="1"/>
    <col min="9477" max="9477" width="14.42578125" style="96" customWidth="1"/>
    <col min="9478" max="9478" width="11.5703125" style="96" bestFit="1" customWidth="1"/>
    <col min="9479" max="9479" width="13.85546875" style="96" bestFit="1" customWidth="1"/>
    <col min="9480" max="9480" width="14.28515625" style="96" bestFit="1" customWidth="1"/>
    <col min="9481" max="9481" width="13.5703125" style="96" bestFit="1" customWidth="1"/>
    <col min="9482" max="9482" width="14.28515625" style="96" bestFit="1" customWidth="1"/>
    <col min="9483" max="9483" width="11.5703125" style="96" bestFit="1" customWidth="1"/>
    <col min="9484" max="9484" width="15.42578125" style="96" customWidth="1"/>
    <col min="9485" max="9729" width="9.140625" style="96"/>
    <col min="9730" max="9730" width="25.5703125" style="96" customWidth="1"/>
    <col min="9731" max="9731" width="12.42578125" style="96" bestFit="1" customWidth="1"/>
    <col min="9732" max="9732" width="8.42578125" style="96" bestFit="1" customWidth="1"/>
    <col min="9733" max="9733" width="14.42578125" style="96" customWidth="1"/>
    <col min="9734" max="9734" width="11.5703125" style="96" bestFit="1" customWidth="1"/>
    <col min="9735" max="9735" width="13.85546875" style="96" bestFit="1" customWidth="1"/>
    <col min="9736" max="9736" width="14.28515625" style="96" bestFit="1" customWidth="1"/>
    <col min="9737" max="9737" width="13.5703125" style="96" bestFit="1" customWidth="1"/>
    <col min="9738" max="9738" width="14.28515625" style="96" bestFit="1" customWidth="1"/>
    <col min="9739" max="9739" width="11.5703125" style="96" bestFit="1" customWidth="1"/>
    <col min="9740" max="9740" width="15.42578125" style="96" customWidth="1"/>
    <col min="9741" max="9985" width="9.140625" style="96"/>
    <col min="9986" max="9986" width="25.5703125" style="96" customWidth="1"/>
    <col min="9987" max="9987" width="12.42578125" style="96" bestFit="1" customWidth="1"/>
    <col min="9988" max="9988" width="8.42578125" style="96" bestFit="1" customWidth="1"/>
    <col min="9989" max="9989" width="14.42578125" style="96" customWidth="1"/>
    <col min="9990" max="9990" width="11.5703125" style="96" bestFit="1" customWidth="1"/>
    <col min="9991" max="9991" width="13.85546875" style="96" bestFit="1" customWidth="1"/>
    <col min="9992" max="9992" width="14.28515625" style="96" bestFit="1" customWidth="1"/>
    <col min="9993" max="9993" width="13.5703125" style="96" bestFit="1" customWidth="1"/>
    <col min="9994" max="9994" width="14.28515625" style="96" bestFit="1" customWidth="1"/>
    <col min="9995" max="9995" width="11.5703125" style="96" bestFit="1" customWidth="1"/>
    <col min="9996" max="9996" width="15.42578125" style="96" customWidth="1"/>
    <col min="9997" max="10241" width="9.140625" style="96"/>
    <col min="10242" max="10242" width="25.5703125" style="96" customWidth="1"/>
    <col min="10243" max="10243" width="12.42578125" style="96" bestFit="1" customWidth="1"/>
    <col min="10244" max="10244" width="8.42578125" style="96" bestFit="1" customWidth="1"/>
    <col min="10245" max="10245" width="14.42578125" style="96" customWidth="1"/>
    <col min="10246" max="10246" width="11.5703125" style="96" bestFit="1" customWidth="1"/>
    <col min="10247" max="10247" width="13.85546875" style="96" bestFit="1" customWidth="1"/>
    <col min="10248" max="10248" width="14.28515625" style="96" bestFit="1" customWidth="1"/>
    <col min="10249" max="10249" width="13.5703125" style="96" bestFit="1" customWidth="1"/>
    <col min="10250" max="10250" width="14.28515625" style="96" bestFit="1" customWidth="1"/>
    <col min="10251" max="10251" width="11.5703125" style="96" bestFit="1" customWidth="1"/>
    <col min="10252" max="10252" width="15.42578125" style="96" customWidth="1"/>
    <col min="10253" max="10497" width="9.140625" style="96"/>
    <col min="10498" max="10498" width="25.5703125" style="96" customWidth="1"/>
    <col min="10499" max="10499" width="12.42578125" style="96" bestFit="1" customWidth="1"/>
    <col min="10500" max="10500" width="8.42578125" style="96" bestFit="1" customWidth="1"/>
    <col min="10501" max="10501" width="14.42578125" style="96" customWidth="1"/>
    <col min="10502" max="10502" width="11.5703125" style="96" bestFit="1" customWidth="1"/>
    <col min="10503" max="10503" width="13.85546875" style="96" bestFit="1" customWidth="1"/>
    <col min="10504" max="10504" width="14.28515625" style="96" bestFit="1" customWidth="1"/>
    <col min="10505" max="10505" width="13.5703125" style="96" bestFit="1" customWidth="1"/>
    <col min="10506" max="10506" width="14.28515625" style="96" bestFit="1" customWidth="1"/>
    <col min="10507" max="10507" width="11.5703125" style="96" bestFit="1" customWidth="1"/>
    <col min="10508" max="10508" width="15.42578125" style="96" customWidth="1"/>
    <col min="10509" max="10753" width="9.140625" style="96"/>
    <col min="10754" max="10754" width="25.5703125" style="96" customWidth="1"/>
    <col min="10755" max="10755" width="12.42578125" style="96" bestFit="1" customWidth="1"/>
    <col min="10756" max="10756" width="8.42578125" style="96" bestFit="1" customWidth="1"/>
    <col min="10757" max="10757" width="14.42578125" style="96" customWidth="1"/>
    <col min="10758" max="10758" width="11.5703125" style="96" bestFit="1" customWidth="1"/>
    <col min="10759" max="10759" width="13.85546875" style="96" bestFit="1" customWidth="1"/>
    <col min="10760" max="10760" width="14.28515625" style="96" bestFit="1" customWidth="1"/>
    <col min="10761" max="10761" width="13.5703125" style="96" bestFit="1" customWidth="1"/>
    <col min="10762" max="10762" width="14.28515625" style="96" bestFit="1" customWidth="1"/>
    <col min="10763" max="10763" width="11.5703125" style="96" bestFit="1" customWidth="1"/>
    <col min="10764" max="10764" width="15.42578125" style="96" customWidth="1"/>
    <col min="10765" max="11009" width="9.140625" style="96"/>
    <col min="11010" max="11010" width="25.5703125" style="96" customWidth="1"/>
    <col min="11011" max="11011" width="12.42578125" style="96" bestFit="1" customWidth="1"/>
    <col min="11012" max="11012" width="8.42578125" style="96" bestFit="1" customWidth="1"/>
    <col min="11013" max="11013" width="14.42578125" style="96" customWidth="1"/>
    <col min="11014" max="11014" width="11.5703125" style="96" bestFit="1" customWidth="1"/>
    <col min="11015" max="11015" width="13.85546875" style="96" bestFit="1" customWidth="1"/>
    <col min="11016" max="11016" width="14.28515625" style="96" bestFit="1" customWidth="1"/>
    <col min="11017" max="11017" width="13.5703125" style="96" bestFit="1" customWidth="1"/>
    <col min="11018" max="11018" width="14.28515625" style="96" bestFit="1" customWidth="1"/>
    <col min="11019" max="11019" width="11.5703125" style="96" bestFit="1" customWidth="1"/>
    <col min="11020" max="11020" width="15.42578125" style="96" customWidth="1"/>
    <col min="11021" max="11265" width="9.140625" style="96"/>
    <col min="11266" max="11266" width="25.5703125" style="96" customWidth="1"/>
    <col min="11267" max="11267" width="12.42578125" style="96" bestFit="1" customWidth="1"/>
    <col min="11268" max="11268" width="8.42578125" style="96" bestFit="1" customWidth="1"/>
    <col min="11269" max="11269" width="14.42578125" style="96" customWidth="1"/>
    <col min="11270" max="11270" width="11.5703125" style="96" bestFit="1" customWidth="1"/>
    <col min="11271" max="11271" width="13.85546875" style="96" bestFit="1" customWidth="1"/>
    <col min="11272" max="11272" width="14.28515625" style="96" bestFit="1" customWidth="1"/>
    <col min="11273" max="11273" width="13.5703125" style="96" bestFit="1" customWidth="1"/>
    <col min="11274" max="11274" width="14.28515625" style="96" bestFit="1" customWidth="1"/>
    <col min="11275" max="11275" width="11.5703125" style="96" bestFit="1" customWidth="1"/>
    <col min="11276" max="11276" width="15.42578125" style="96" customWidth="1"/>
    <col min="11277" max="11521" width="9.140625" style="96"/>
    <col min="11522" max="11522" width="25.5703125" style="96" customWidth="1"/>
    <col min="11523" max="11523" width="12.42578125" style="96" bestFit="1" customWidth="1"/>
    <col min="11524" max="11524" width="8.42578125" style="96" bestFit="1" customWidth="1"/>
    <col min="11525" max="11525" width="14.42578125" style="96" customWidth="1"/>
    <col min="11526" max="11526" width="11.5703125" style="96" bestFit="1" customWidth="1"/>
    <col min="11527" max="11527" width="13.85546875" style="96" bestFit="1" customWidth="1"/>
    <col min="11528" max="11528" width="14.28515625" style="96" bestFit="1" customWidth="1"/>
    <col min="11529" max="11529" width="13.5703125" style="96" bestFit="1" customWidth="1"/>
    <col min="11530" max="11530" width="14.28515625" style="96" bestFit="1" customWidth="1"/>
    <col min="11531" max="11531" width="11.5703125" style="96" bestFit="1" customWidth="1"/>
    <col min="11532" max="11532" width="15.42578125" style="96" customWidth="1"/>
    <col min="11533" max="11777" width="9.140625" style="96"/>
    <col min="11778" max="11778" width="25.5703125" style="96" customWidth="1"/>
    <col min="11779" max="11779" width="12.42578125" style="96" bestFit="1" customWidth="1"/>
    <col min="11780" max="11780" width="8.42578125" style="96" bestFit="1" customWidth="1"/>
    <col min="11781" max="11781" width="14.42578125" style="96" customWidth="1"/>
    <col min="11782" max="11782" width="11.5703125" style="96" bestFit="1" customWidth="1"/>
    <col min="11783" max="11783" width="13.85546875" style="96" bestFit="1" customWidth="1"/>
    <col min="11784" max="11784" width="14.28515625" style="96" bestFit="1" customWidth="1"/>
    <col min="11785" max="11785" width="13.5703125" style="96" bestFit="1" customWidth="1"/>
    <col min="11786" max="11786" width="14.28515625" style="96" bestFit="1" customWidth="1"/>
    <col min="11787" max="11787" width="11.5703125" style="96" bestFit="1" customWidth="1"/>
    <col min="11788" max="11788" width="15.42578125" style="96" customWidth="1"/>
    <col min="11789" max="12033" width="9.140625" style="96"/>
    <col min="12034" max="12034" width="25.5703125" style="96" customWidth="1"/>
    <col min="12035" max="12035" width="12.42578125" style="96" bestFit="1" customWidth="1"/>
    <col min="12036" max="12036" width="8.42578125" style="96" bestFit="1" customWidth="1"/>
    <col min="12037" max="12037" width="14.42578125" style="96" customWidth="1"/>
    <col min="12038" max="12038" width="11.5703125" style="96" bestFit="1" customWidth="1"/>
    <col min="12039" max="12039" width="13.85546875" style="96" bestFit="1" customWidth="1"/>
    <col min="12040" max="12040" width="14.28515625" style="96" bestFit="1" customWidth="1"/>
    <col min="12041" max="12041" width="13.5703125" style="96" bestFit="1" customWidth="1"/>
    <col min="12042" max="12042" width="14.28515625" style="96" bestFit="1" customWidth="1"/>
    <col min="12043" max="12043" width="11.5703125" style="96" bestFit="1" customWidth="1"/>
    <col min="12044" max="12044" width="15.42578125" style="96" customWidth="1"/>
    <col min="12045" max="12289" width="9.140625" style="96"/>
    <col min="12290" max="12290" width="25.5703125" style="96" customWidth="1"/>
    <col min="12291" max="12291" width="12.42578125" style="96" bestFit="1" customWidth="1"/>
    <col min="12292" max="12292" width="8.42578125" style="96" bestFit="1" customWidth="1"/>
    <col min="12293" max="12293" width="14.42578125" style="96" customWidth="1"/>
    <col min="12294" max="12294" width="11.5703125" style="96" bestFit="1" customWidth="1"/>
    <col min="12295" max="12295" width="13.85546875" style="96" bestFit="1" customWidth="1"/>
    <col min="12296" max="12296" width="14.28515625" style="96" bestFit="1" customWidth="1"/>
    <col min="12297" max="12297" width="13.5703125" style="96" bestFit="1" customWidth="1"/>
    <col min="12298" max="12298" width="14.28515625" style="96" bestFit="1" customWidth="1"/>
    <col min="12299" max="12299" width="11.5703125" style="96" bestFit="1" customWidth="1"/>
    <col min="12300" max="12300" width="15.42578125" style="96" customWidth="1"/>
    <col min="12301" max="12545" width="9.140625" style="96"/>
    <col min="12546" max="12546" width="25.5703125" style="96" customWidth="1"/>
    <col min="12547" max="12547" width="12.42578125" style="96" bestFit="1" customWidth="1"/>
    <col min="12548" max="12548" width="8.42578125" style="96" bestFit="1" customWidth="1"/>
    <col min="12549" max="12549" width="14.42578125" style="96" customWidth="1"/>
    <col min="12550" max="12550" width="11.5703125" style="96" bestFit="1" customWidth="1"/>
    <col min="12551" max="12551" width="13.85546875" style="96" bestFit="1" customWidth="1"/>
    <col min="12552" max="12552" width="14.28515625" style="96" bestFit="1" customWidth="1"/>
    <col min="12553" max="12553" width="13.5703125" style="96" bestFit="1" customWidth="1"/>
    <col min="12554" max="12554" width="14.28515625" style="96" bestFit="1" customWidth="1"/>
    <col min="12555" max="12555" width="11.5703125" style="96" bestFit="1" customWidth="1"/>
    <col min="12556" max="12556" width="15.42578125" style="96" customWidth="1"/>
    <col min="12557" max="12801" width="9.140625" style="96"/>
    <col min="12802" max="12802" width="25.5703125" style="96" customWidth="1"/>
    <col min="12803" max="12803" width="12.42578125" style="96" bestFit="1" customWidth="1"/>
    <col min="12804" max="12804" width="8.42578125" style="96" bestFit="1" customWidth="1"/>
    <col min="12805" max="12805" width="14.42578125" style="96" customWidth="1"/>
    <col min="12806" max="12806" width="11.5703125" style="96" bestFit="1" customWidth="1"/>
    <col min="12807" max="12807" width="13.85546875" style="96" bestFit="1" customWidth="1"/>
    <col min="12808" max="12808" width="14.28515625" style="96" bestFit="1" customWidth="1"/>
    <col min="12809" max="12809" width="13.5703125" style="96" bestFit="1" customWidth="1"/>
    <col min="12810" max="12810" width="14.28515625" style="96" bestFit="1" customWidth="1"/>
    <col min="12811" max="12811" width="11.5703125" style="96" bestFit="1" customWidth="1"/>
    <col min="12812" max="12812" width="15.42578125" style="96" customWidth="1"/>
    <col min="12813" max="13057" width="9.140625" style="96"/>
    <col min="13058" max="13058" width="25.5703125" style="96" customWidth="1"/>
    <col min="13059" max="13059" width="12.42578125" style="96" bestFit="1" customWidth="1"/>
    <col min="13060" max="13060" width="8.42578125" style="96" bestFit="1" customWidth="1"/>
    <col min="13061" max="13061" width="14.42578125" style="96" customWidth="1"/>
    <col min="13062" max="13062" width="11.5703125" style="96" bestFit="1" customWidth="1"/>
    <col min="13063" max="13063" width="13.85546875" style="96" bestFit="1" customWidth="1"/>
    <col min="13064" max="13064" width="14.28515625" style="96" bestFit="1" customWidth="1"/>
    <col min="13065" max="13065" width="13.5703125" style="96" bestFit="1" customWidth="1"/>
    <col min="13066" max="13066" width="14.28515625" style="96" bestFit="1" customWidth="1"/>
    <col min="13067" max="13067" width="11.5703125" style="96" bestFit="1" customWidth="1"/>
    <col min="13068" max="13068" width="15.42578125" style="96" customWidth="1"/>
    <col min="13069" max="13313" width="9.140625" style="96"/>
    <col min="13314" max="13314" width="25.5703125" style="96" customWidth="1"/>
    <col min="13315" max="13315" width="12.42578125" style="96" bestFit="1" customWidth="1"/>
    <col min="13316" max="13316" width="8.42578125" style="96" bestFit="1" customWidth="1"/>
    <col min="13317" max="13317" width="14.42578125" style="96" customWidth="1"/>
    <col min="13318" max="13318" width="11.5703125" style="96" bestFit="1" customWidth="1"/>
    <col min="13319" max="13319" width="13.85546875" style="96" bestFit="1" customWidth="1"/>
    <col min="13320" max="13320" width="14.28515625" style="96" bestFit="1" customWidth="1"/>
    <col min="13321" max="13321" width="13.5703125" style="96" bestFit="1" customWidth="1"/>
    <col min="13322" max="13322" width="14.28515625" style="96" bestFit="1" customWidth="1"/>
    <col min="13323" max="13323" width="11.5703125" style="96" bestFit="1" customWidth="1"/>
    <col min="13324" max="13324" width="15.42578125" style="96" customWidth="1"/>
    <col min="13325" max="13569" width="9.140625" style="96"/>
    <col min="13570" max="13570" width="25.5703125" style="96" customWidth="1"/>
    <col min="13571" max="13571" width="12.42578125" style="96" bestFit="1" customWidth="1"/>
    <col min="13572" max="13572" width="8.42578125" style="96" bestFit="1" customWidth="1"/>
    <col min="13573" max="13573" width="14.42578125" style="96" customWidth="1"/>
    <col min="13574" max="13574" width="11.5703125" style="96" bestFit="1" customWidth="1"/>
    <col min="13575" max="13575" width="13.85546875" style="96" bestFit="1" customWidth="1"/>
    <col min="13576" max="13576" width="14.28515625" style="96" bestFit="1" customWidth="1"/>
    <col min="13577" max="13577" width="13.5703125" style="96" bestFit="1" customWidth="1"/>
    <col min="13578" max="13578" width="14.28515625" style="96" bestFit="1" customWidth="1"/>
    <col min="13579" max="13579" width="11.5703125" style="96" bestFit="1" customWidth="1"/>
    <col min="13580" max="13580" width="15.42578125" style="96" customWidth="1"/>
    <col min="13581" max="13825" width="9.140625" style="96"/>
    <col min="13826" max="13826" width="25.5703125" style="96" customWidth="1"/>
    <col min="13827" max="13827" width="12.42578125" style="96" bestFit="1" customWidth="1"/>
    <col min="13828" max="13828" width="8.42578125" style="96" bestFit="1" customWidth="1"/>
    <col min="13829" max="13829" width="14.42578125" style="96" customWidth="1"/>
    <col min="13830" max="13830" width="11.5703125" style="96" bestFit="1" customWidth="1"/>
    <col min="13831" max="13831" width="13.85546875" style="96" bestFit="1" customWidth="1"/>
    <col min="13832" max="13832" width="14.28515625" style="96" bestFit="1" customWidth="1"/>
    <col min="13833" max="13833" width="13.5703125" style="96" bestFit="1" customWidth="1"/>
    <col min="13834" max="13834" width="14.28515625" style="96" bestFit="1" customWidth="1"/>
    <col min="13835" max="13835" width="11.5703125" style="96" bestFit="1" customWidth="1"/>
    <col min="13836" max="13836" width="15.42578125" style="96" customWidth="1"/>
    <col min="13837" max="14081" width="9.140625" style="96"/>
    <col min="14082" max="14082" width="25.5703125" style="96" customWidth="1"/>
    <col min="14083" max="14083" width="12.42578125" style="96" bestFit="1" customWidth="1"/>
    <col min="14084" max="14084" width="8.42578125" style="96" bestFit="1" customWidth="1"/>
    <col min="14085" max="14085" width="14.42578125" style="96" customWidth="1"/>
    <col min="14086" max="14086" width="11.5703125" style="96" bestFit="1" customWidth="1"/>
    <col min="14087" max="14087" width="13.85546875" style="96" bestFit="1" customWidth="1"/>
    <col min="14088" max="14088" width="14.28515625" style="96" bestFit="1" customWidth="1"/>
    <col min="14089" max="14089" width="13.5703125" style="96" bestFit="1" customWidth="1"/>
    <col min="14090" max="14090" width="14.28515625" style="96" bestFit="1" customWidth="1"/>
    <col min="14091" max="14091" width="11.5703125" style="96" bestFit="1" customWidth="1"/>
    <col min="14092" max="14092" width="15.42578125" style="96" customWidth="1"/>
    <col min="14093" max="14337" width="9.140625" style="96"/>
    <col min="14338" max="14338" width="25.5703125" style="96" customWidth="1"/>
    <col min="14339" max="14339" width="12.42578125" style="96" bestFit="1" customWidth="1"/>
    <col min="14340" max="14340" width="8.42578125" style="96" bestFit="1" customWidth="1"/>
    <col min="14341" max="14341" width="14.42578125" style="96" customWidth="1"/>
    <col min="14342" max="14342" width="11.5703125" style="96" bestFit="1" customWidth="1"/>
    <col min="14343" max="14343" width="13.85546875" style="96" bestFit="1" customWidth="1"/>
    <col min="14344" max="14344" width="14.28515625" style="96" bestFit="1" customWidth="1"/>
    <col min="14345" max="14345" width="13.5703125" style="96" bestFit="1" customWidth="1"/>
    <col min="14346" max="14346" width="14.28515625" style="96" bestFit="1" customWidth="1"/>
    <col min="14347" max="14347" width="11.5703125" style="96" bestFit="1" customWidth="1"/>
    <col min="14348" max="14348" width="15.42578125" style="96" customWidth="1"/>
    <col min="14349" max="14593" width="9.140625" style="96"/>
    <col min="14594" max="14594" width="25.5703125" style="96" customWidth="1"/>
    <col min="14595" max="14595" width="12.42578125" style="96" bestFit="1" customWidth="1"/>
    <col min="14596" max="14596" width="8.42578125" style="96" bestFit="1" customWidth="1"/>
    <col min="14597" max="14597" width="14.42578125" style="96" customWidth="1"/>
    <col min="14598" max="14598" width="11.5703125" style="96" bestFit="1" customWidth="1"/>
    <col min="14599" max="14599" width="13.85546875" style="96" bestFit="1" customWidth="1"/>
    <col min="14600" max="14600" width="14.28515625" style="96" bestFit="1" customWidth="1"/>
    <col min="14601" max="14601" width="13.5703125" style="96" bestFit="1" customWidth="1"/>
    <col min="14602" max="14602" width="14.28515625" style="96" bestFit="1" customWidth="1"/>
    <col min="14603" max="14603" width="11.5703125" style="96" bestFit="1" customWidth="1"/>
    <col min="14604" max="14604" width="15.42578125" style="96" customWidth="1"/>
    <col min="14605" max="14849" width="9.140625" style="96"/>
    <col min="14850" max="14850" width="25.5703125" style="96" customWidth="1"/>
    <col min="14851" max="14851" width="12.42578125" style="96" bestFit="1" customWidth="1"/>
    <col min="14852" max="14852" width="8.42578125" style="96" bestFit="1" customWidth="1"/>
    <col min="14853" max="14853" width="14.42578125" style="96" customWidth="1"/>
    <col min="14854" max="14854" width="11.5703125" style="96" bestFit="1" customWidth="1"/>
    <col min="14855" max="14855" width="13.85546875" style="96" bestFit="1" customWidth="1"/>
    <col min="14856" max="14856" width="14.28515625" style="96" bestFit="1" customWidth="1"/>
    <col min="14857" max="14857" width="13.5703125" style="96" bestFit="1" customWidth="1"/>
    <col min="14858" max="14858" width="14.28515625" style="96" bestFit="1" customWidth="1"/>
    <col min="14859" max="14859" width="11.5703125" style="96" bestFit="1" customWidth="1"/>
    <col min="14860" max="14860" width="15.42578125" style="96" customWidth="1"/>
    <col min="14861" max="15105" width="9.140625" style="96"/>
    <col min="15106" max="15106" width="25.5703125" style="96" customWidth="1"/>
    <col min="15107" max="15107" width="12.42578125" style="96" bestFit="1" customWidth="1"/>
    <col min="15108" max="15108" width="8.42578125" style="96" bestFit="1" customWidth="1"/>
    <col min="15109" max="15109" width="14.42578125" style="96" customWidth="1"/>
    <col min="15110" max="15110" width="11.5703125" style="96" bestFit="1" customWidth="1"/>
    <col min="15111" max="15111" width="13.85546875" style="96" bestFit="1" customWidth="1"/>
    <col min="15112" max="15112" width="14.28515625" style="96" bestFit="1" customWidth="1"/>
    <col min="15113" max="15113" width="13.5703125" style="96" bestFit="1" customWidth="1"/>
    <col min="15114" max="15114" width="14.28515625" style="96" bestFit="1" customWidth="1"/>
    <col min="15115" max="15115" width="11.5703125" style="96" bestFit="1" customWidth="1"/>
    <col min="15116" max="15116" width="15.42578125" style="96" customWidth="1"/>
    <col min="15117" max="15361" width="9.140625" style="96"/>
    <col min="15362" max="15362" width="25.5703125" style="96" customWidth="1"/>
    <col min="15363" max="15363" width="12.42578125" style="96" bestFit="1" customWidth="1"/>
    <col min="15364" max="15364" width="8.42578125" style="96" bestFit="1" customWidth="1"/>
    <col min="15365" max="15365" width="14.42578125" style="96" customWidth="1"/>
    <col min="15366" max="15366" width="11.5703125" style="96" bestFit="1" customWidth="1"/>
    <col min="15367" max="15367" width="13.85546875" style="96" bestFit="1" customWidth="1"/>
    <col min="15368" max="15368" width="14.28515625" style="96" bestFit="1" customWidth="1"/>
    <col min="15369" max="15369" width="13.5703125" style="96" bestFit="1" customWidth="1"/>
    <col min="15370" max="15370" width="14.28515625" style="96" bestFit="1" customWidth="1"/>
    <col min="15371" max="15371" width="11.5703125" style="96" bestFit="1" customWidth="1"/>
    <col min="15372" max="15372" width="15.42578125" style="96" customWidth="1"/>
    <col min="15373" max="15617" width="9.140625" style="96"/>
    <col min="15618" max="15618" width="25.5703125" style="96" customWidth="1"/>
    <col min="15619" max="15619" width="12.42578125" style="96" bestFit="1" customWidth="1"/>
    <col min="15620" max="15620" width="8.42578125" style="96" bestFit="1" customWidth="1"/>
    <col min="15621" max="15621" width="14.42578125" style="96" customWidth="1"/>
    <col min="15622" max="15622" width="11.5703125" style="96" bestFit="1" customWidth="1"/>
    <col min="15623" max="15623" width="13.85546875" style="96" bestFit="1" customWidth="1"/>
    <col min="15624" max="15624" width="14.28515625" style="96" bestFit="1" customWidth="1"/>
    <col min="15625" max="15625" width="13.5703125" style="96" bestFit="1" customWidth="1"/>
    <col min="15626" max="15626" width="14.28515625" style="96" bestFit="1" customWidth="1"/>
    <col min="15627" max="15627" width="11.5703125" style="96" bestFit="1" customWidth="1"/>
    <col min="15628" max="15628" width="15.42578125" style="96" customWidth="1"/>
    <col min="15629" max="15873" width="9.140625" style="96"/>
    <col min="15874" max="15874" width="25.5703125" style="96" customWidth="1"/>
    <col min="15875" max="15875" width="12.42578125" style="96" bestFit="1" customWidth="1"/>
    <col min="15876" max="15876" width="8.42578125" style="96" bestFit="1" customWidth="1"/>
    <col min="15877" max="15877" width="14.42578125" style="96" customWidth="1"/>
    <col min="15878" max="15878" width="11.5703125" style="96" bestFit="1" customWidth="1"/>
    <col min="15879" max="15879" width="13.85546875" style="96" bestFit="1" customWidth="1"/>
    <col min="15880" max="15880" width="14.28515625" style="96" bestFit="1" customWidth="1"/>
    <col min="15881" max="15881" width="13.5703125" style="96" bestFit="1" customWidth="1"/>
    <col min="15882" max="15882" width="14.28515625" style="96" bestFit="1" customWidth="1"/>
    <col min="15883" max="15883" width="11.5703125" style="96" bestFit="1" customWidth="1"/>
    <col min="15884" max="15884" width="15.42578125" style="96" customWidth="1"/>
    <col min="15885" max="16129" width="9.140625" style="96"/>
    <col min="16130" max="16130" width="25.5703125" style="96" customWidth="1"/>
    <col min="16131" max="16131" width="12.42578125" style="96" bestFit="1" customWidth="1"/>
    <col min="16132" max="16132" width="8.42578125" style="96" bestFit="1" customWidth="1"/>
    <col min="16133" max="16133" width="14.42578125" style="96" customWidth="1"/>
    <col min="16134" max="16134" width="11.5703125" style="96" bestFit="1" customWidth="1"/>
    <col min="16135" max="16135" width="13.85546875" style="96" bestFit="1" customWidth="1"/>
    <col min="16136" max="16136" width="14.28515625" style="96" bestFit="1" customWidth="1"/>
    <col min="16137" max="16137" width="13.5703125" style="96" bestFit="1" customWidth="1"/>
    <col min="16138" max="16138" width="14.28515625" style="96" bestFit="1" customWidth="1"/>
    <col min="16139" max="16139" width="11.5703125" style="96" bestFit="1" customWidth="1"/>
    <col min="16140" max="16140" width="15.42578125" style="96" customWidth="1"/>
    <col min="16141" max="16384" width="9.140625" style="96"/>
  </cols>
  <sheetData>
    <row r="1" spans="1:14" x14ac:dyDescent="0.2">
      <c r="A1" s="19" t="s">
        <v>40</v>
      </c>
      <c r="B1" s="27"/>
      <c r="C1" s="27"/>
    </row>
    <row r="2" spans="1:14" x14ac:dyDescent="0.2">
      <c r="A2" s="19" t="s">
        <v>21</v>
      </c>
      <c r="B2" s="27"/>
      <c r="C2" s="27"/>
    </row>
    <row r="3" spans="1:14" ht="15.75" x14ac:dyDescent="0.25">
      <c r="A3" s="20" t="s">
        <v>267</v>
      </c>
    </row>
    <row r="4" spans="1:14" ht="15.75" thickBot="1" x14ac:dyDescent="0.25"/>
    <row r="5" spans="1:14" ht="36" customHeight="1" x14ac:dyDescent="0.25">
      <c r="A5" s="180"/>
      <c r="B5" s="181"/>
      <c r="C5" s="534" t="s">
        <v>81</v>
      </c>
      <c r="D5" s="535"/>
      <c r="E5" s="536"/>
      <c r="F5" s="534" t="s">
        <v>82</v>
      </c>
      <c r="G5" s="536"/>
      <c r="H5" s="534" t="s">
        <v>132</v>
      </c>
      <c r="I5" s="536"/>
      <c r="J5" s="535" t="s">
        <v>7</v>
      </c>
      <c r="K5" s="535"/>
      <c r="L5" s="182"/>
      <c r="M5" s="537" t="s">
        <v>133</v>
      </c>
      <c r="N5" s="538"/>
    </row>
    <row r="6" spans="1:14" s="97" customFormat="1" ht="32.25" thickBot="1" x14ac:dyDescent="0.3">
      <c r="A6" s="183" t="s">
        <v>134</v>
      </c>
      <c r="B6" s="184" t="s">
        <v>67</v>
      </c>
      <c r="C6" s="185" t="s">
        <v>135</v>
      </c>
      <c r="D6" s="186" t="s">
        <v>136</v>
      </c>
      <c r="E6" s="187" t="s">
        <v>137</v>
      </c>
      <c r="F6" s="185" t="s">
        <v>135</v>
      </c>
      <c r="G6" s="187" t="s">
        <v>138</v>
      </c>
      <c r="H6" s="185" t="s">
        <v>135</v>
      </c>
      <c r="I6" s="187" t="s">
        <v>138</v>
      </c>
      <c r="J6" s="186" t="s">
        <v>135</v>
      </c>
      <c r="K6" s="186" t="s">
        <v>138</v>
      </c>
      <c r="L6" s="188"/>
      <c r="M6" s="189" t="s">
        <v>135</v>
      </c>
      <c r="N6" s="190" t="s">
        <v>293</v>
      </c>
    </row>
    <row r="7" spans="1:14" s="97" customFormat="1" ht="15.75" x14ac:dyDescent="0.25">
      <c r="A7" s="98"/>
      <c r="B7" s="99"/>
      <c r="C7" s="100"/>
      <c r="D7" s="101"/>
      <c r="E7" s="102"/>
      <c r="F7" s="100"/>
      <c r="G7" s="102"/>
      <c r="H7" s="100"/>
      <c r="I7" s="102"/>
      <c r="J7" s="103"/>
      <c r="K7" s="103"/>
      <c r="L7" s="104"/>
      <c r="M7" s="191"/>
      <c r="N7" s="111"/>
    </row>
    <row r="8" spans="1:14" x14ac:dyDescent="0.2">
      <c r="A8" s="95" t="s">
        <v>110</v>
      </c>
      <c r="B8" s="105">
        <v>2013</v>
      </c>
      <c r="C8" s="106">
        <v>0</v>
      </c>
      <c r="D8" s="107">
        <v>0</v>
      </c>
      <c r="E8" s="108">
        <v>0</v>
      </c>
      <c r="F8" s="106">
        <v>0</v>
      </c>
      <c r="G8" s="108">
        <v>0</v>
      </c>
      <c r="H8" s="106">
        <v>0</v>
      </c>
      <c r="I8" s="108">
        <v>0</v>
      </c>
      <c r="J8" s="109">
        <f>C8+F8+H8</f>
        <v>0</v>
      </c>
      <c r="K8" s="109">
        <f>D8+E8+G8+I8</f>
        <v>0</v>
      </c>
      <c r="L8" s="110" t="s">
        <v>139</v>
      </c>
      <c r="M8" s="463" t="s">
        <v>266</v>
      </c>
      <c r="N8" s="463" t="s">
        <v>266</v>
      </c>
    </row>
    <row r="9" spans="1:14" x14ac:dyDescent="0.2">
      <c r="A9" s="95" t="s">
        <v>113</v>
      </c>
      <c r="B9" s="105">
        <v>2013</v>
      </c>
      <c r="C9" s="106">
        <v>0</v>
      </c>
      <c r="D9" s="107">
        <v>0</v>
      </c>
      <c r="E9" s="108">
        <v>0</v>
      </c>
      <c r="F9" s="106">
        <v>0</v>
      </c>
      <c r="G9" s="108">
        <v>0</v>
      </c>
      <c r="H9" s="106">
        <v>0</v>
      </c>
      <c r="I9" s="108">
        <v>0</v>
      </c>
      <c r="J9" s="109">
        <f t="shared" ref="J9:J21" si="0">C9+F9+H9</f>
        <v>0</v>
      </c>
      <c r="K9" s="109">
        <f t="shared" ref="K9:K21" si="1">D9+E9+G9+I9</f>
        <v>0</v>
      </c>
      <c r="L9" s="110" t="s">
        <v>140</v>
      </c>
      <c r="M9" s="463" t="s">
        <v>266</v>
      </c>
      <c r="N9" s="463" t="s">
        <v>266</v>
      </c>
    </row>
    <row r="10" spans="1:14" x14ac:dyDescent="0.2">
      <c r="A10" s="95" t="s">
        <v>114</v>
      </c>
      <c r="B10" s="105">
        <v>2013</v>
      </c>
      <c r="C10" s="106">
        <v>0</v>
      </c>
      <c r="D10" s="107">
        <v>0</v>
      </c>
      <c r="E10" s="108">
        <v>0</v>
      </c>
      <c r="F10" s="106">
        <v>0</v>
      </c>
      <c r="G10" s="108">
        <v>0</v>
      </c>
      <c r="H10" s="106">
        <v>0</v>
      </c>
      <c r="I10" s="108">
        <v>0</v>
      </c>
      <c r="J10" s="109">
        <f t="shared" si="0"/>
        <v>0</v>
      </c>
      <c r="K10" s="109">
        <f t="shared" si="1"/>
        <v>0</v>
      </c>
      <c r="L10" s="110" t="s">
        <v>141</v>
      </c>
      <c r="M10" s="463" t="s">
        <v>266</v>
      </c>
      <c r="N10" s="463" t="s">
        <v>266</v>
      </c>
    </row>
    <row r="11" spans="1:14" x14ac:dyDescent="0.2">
      <c r="A11" s="95" t="s">
        <v>115</v>
      </c>
      <c r="B11" s="105">
        <v>2013</v>
      </c>
      <c r="C11" s="106">
        <v>1</v>
      </c>
      <c r="D11" s="107">
        <v>49</v>
      </c>
      <c r="E11" s="108">
        <v>25</v>
      </c>
      <c r="F11" s="106">
        <v>1</v>
      </c>
      <c r="G11" s="108">
        <v>49</v>
      </c>
      <c r="H11" s="106">
        <v>0</v>
      </c>
      <c r="I11" s="108">
        <v>0</v>
      </c>
      <c r="J11" s="109">
        <f t="shared" si="0"/>
        <v>2</v>
      </c>
      <c r="K11" s="109">
        <f t="shared" si="1"/>
        <v>123</v>
      </c>
      <c r="L11" s="110" t="s">
        <v>142</v>
      </c>
      <c r="M11" s="463" t="s">
        <v>266</v>
      </c>
      <c r="N11" s="463" t="s">
        <v>266</v>
      </c>
    </row>
    <row r="12" spans="1:14" x14ac:dyDescent="0.2">
      <c r="A12" s="95" t="s">
        <v>116</v>
      </c>
      <c r="B12" s="105">
        <v>2013</v>
      </c>
      <c r="C12" s="106">
        <v>15</v>
      </c>
      <c r="D12" s="107">
        <v>19850</v>
      </c>
      <c r="E12" s="108">
        <v>7925</v>
      </c>
      <c r="F12" s="106">
        <v>1</v>
      </c>
      <c r="G12" s="108">
        <v>500</v>
      </c>
      <c r="H12" s="106">
        <v>0</v>
      </c>
      <c r="I12" s="108">
        <v>0</v>
      </c>
      <c r="J12" s="109">
        <f t="shared" si="0"/>
        <v>16</v>
      </c>
      <c r="K12" s="109">
        <f t="shared" si="1"/>
        <v>28275</v>
      </c>
      <c r="L12" s="110" t="s">
        <v>143</v>
      </c>
      <c r="M12" s="463" t="s">
        <v>266</v>
      </c>
      <c r="N12" s="463" t="s">
        <v>266</v>
      </c>
    </row>
    <row r="13" spans="1:14" x14ac:dyDescent="0.2">
      <c r="A13" s="95" t="s">
        <v>117</v>
      </c>
      <c r="B13" s="105">
        <v>2013</v>
      </c>
      <c r="C13" s="106">
        <v>5</v>
      </c>
      <c r="D13" s="107">
        <v>6546</v>
      </c>
      <c r="E13" s="108">
        <v>2625</v>
      </c>
      <c r="F13" s="106">
        <v>1</v>
      </c>
      <c r="G13" s="108">
        <v>800</v>
      </c>
      <c r="H13" s="106">
        <v>0</v>
      </c>
      <c r="I13" s="108">
        <v>0</v>
      </c>
      <c r="J13" s="109">
        <f t="shared" si="0"/>
        <v>6</v>
      </c>
      <c r="K13" s="109">
        <f t="shared" si="1"/>
        <v>9971</v>
      </c>
      <c r="L13" s="110" t="s">
        <v>144</v>
      </c>
      <c r="M13" s="463" t="s">
        <v>266</v>
      </c>
      <c r="N13" s="463" t="s">
        <v>266</v>
      </c>
    </row>
    <row r="14" spans="1:14" x14ac:dyDescent="0.2">
      <c r="A14" s="95" t="s">
        <v>118</v>
      </c>
      <c r="B14" s="105">
        <v>2013</v>
      </c>
      <c r="C14" s="106">
        <v>13</v>
      </c>
      <c r="D14" s="107">
        <v>15416</v>
      </c>
      <c r="E14" s="108">
        <v>5615</v>
      </c>
      <c r="F14" s="106">
        <v>1</v>
      </c>
      <c r="G14" s="108">
        <v>200</v>
      </c>
      <c r="H14" s="106">
        <v>0</v>
      </c>
      <c r="I14" s="108">
        <v>0</v>
      </c>
      <c r="J14" s="109">
        <f t="shared" si="0"/>
        <v>14</v>
      </c>
      <c r="K14" s="109">
        <f t="shared" si="1"/>
        <v>21231</v>
      </c>
      <c r="L14" s="110" t="s">
        <v>145</v>
      </c>
      <c r="M14" s="463" t="s">
        <v>266</v>
      </c>
      <c r="N14" s="463" t="s">
        <v>266</v>
      </c>
    </row>
    <row r="15" spans="1:14" x14ac:dyDescent="0.2">
      <c r="A15" s="95" t="s">
        <v>119</v>
      </c>
      <c r="B15" s="105">
        <v>2013</v>
      </c>
      <c r="C15" s="106">
        <v>14</v>
      </c>
      <c r="D15" s="107">
        <v>20490</v>
      </c>
      <c r="E15" s="108">
        <v>8812</v>
      </c>
      <c r="F15" s="106">
        <v>0</v>
      </c>
      <c r="G15" s="108">
        <v>0</v>
      </c>
      <c r="H15" s="106">
        <v>0</v>
      </c>
      <c r="I15" s="108">
        <v>0</v>
      </c>
      <c r="J15" s="109">
        <f t="shared" si="0"/>
        <v>14</v>
      </c>
      <c r="K15" s="109">
        <f t="shared" si="1"/>
        <v>29302</v>
      </c>
      <c r="L15" s="110" t="s">
        <v>146</v>
      </c>
      <c r="M15" s="463" t="s">
        <v>266</v>
      </c>
      <c r="N15" s="463" t="s">
        <v>266</v>
      </c>
    </row>
    <row r="16" spans="1:14" x14ac:dyDescent="0.2">
      <c r="A16" s="95" t="s">
        <v>120</v>
      </c>
      <c r="B16" s="105">
        <v>2013</v>
      </c>
      <c r="C16" s="106">
        <v>6</v>
      </c>
      <c r="D16" s="107">
        <v>7038</v>
      </c>
      <c r="E16" s="108">
        <v>3031</v>
      </c>
      <c r="F16" s="106">
        <v>1</v>
      </c>
      <c r="G16" s="108">
        <v>208</v>
      </c>
      <c r="H16" s="106">
        <v>0</v>
      </c>
      <c r="I16" s="108">
        <v>0</v>
      </c>
      <c r="J16" s="109">
        <f t="shared" si="0"/>
        <v>7</v>
      </c>
      <c r="K16" s="109">
        <f t="shared" si="1"/>
        <v>10277</v>
      </c>
      <c r="L16" s="110" t="s">
        <v>147</v>
      </c>
      <c r="M16" s="463" t="s">
        <v>266</v>
      </c>
      <c r="N16" s="463" t="s">
        <v>266</v>
      </c>
    </row>
    <row r="17" spans="1:14" x14ac:dyDescent="0.2">
      <c r="A17" s="95" t="s">
        <v>121</v>
      </c>
      <c r="B17" s="105">
        <v>2013</v>
      </c>
      <c r="C17" s="106">
        <v>3</v>
      </c>
      <c r="D17" s="107">
        <v>2700</v>
      </c>
      <c r="E17" s="108">
        <v>960</v>
      </c>
      <c r="F17" s="106">
        <v>0</v>
      </c>
      <c r="G17" s="108">
        <v>0</v>
      </c>
      <c r="H17" s="106">
        <v>0</v>
      </c>
      <c r="I17" s="108">
        <v>0</v>
      </c>
      <c r="J17" s="109">
        <f t="shared" si="0"/>
        <v>3</v>
      </c>
      <c r="K17" s="109">
        <f t="shared" si="1"/>
        <v>3660</v>
      </c>
      <c r="L17" s="110" t="s">
        <v>148</v>
      </c>
      <c r="M17" s="463" t="s">
        <v>266</v>
      </c>
      <c r="N17" s="463" t="s">
        <v>266</v>
      </c>
    </row>
    <row r="18" spans="1:14" x14ac:dyDescent="0.2">
      <c r="A18" s="95" t="s">
        <v>122</v>
      </c>
      <c r="B18" s="105">
        <v>2013</v>
      </c>
      <c r="C18" s="106">
        <v>0</v>
      </c>
      <c r="D18" s="107">
        <v>0</v>
      </c>
      <c r="E18" s="108">
        <v>0</v>
      </c>
      <c r="F18" s="106">
        <v>0</v>
      </c>
      <c r="G18" s="108">
        <v>0</v>
      </c>
      <c r="H18" s="106">
        <v>0</v>
      </c>
      <c r="I18" s="108">
        <v>0</v>
      </c>
      <c r="J18" s="109">
        <f t="shared" si="0"/>
        <v>0</v>
      </c>
      <c r="K18" s="109">
        <f t="shared" si="1"/>
        <v>0</v>
      </c>
      <c r="L18" s="110" t="s">
        <v>149</v>
      </c>
      <c r="M18" s="463" t="s">
        <v>266</v>
      </c>
      <c r="N18" s="463" t="s">
        <v>266</v>
      </c>
    </row>
    <row r="19" spans="1:14" x14ac:dyDescent="0.2">
      <c r="A19" s="95" t="s">
        <v>123</v>
      </c>
      <c r="B19" s="105">
        <v>2013</v>
      </c>
      <c r="C19" s="106">
        <v>0</v>
      </c>
      <c r="D19" s="107">
        <v>0</v>
      </c>
      <c r="E19" s="108">
        <v>0</v>
      </c>
      <c r="F19" s="106">
        <v>0</v>
      </c>
      <c r="G19" s="108">
        <v>0</v>
      </c>
      <c r="H19" s="106">
        <v>0</v>
      </c>
      <c r="I19" s="108">
        <v>0</v>
      </c>
      <c r="J19" s="109">
        <f t="shared" si="0"/>
        <v>0</v>
      </c>
      <c r="K19" s="109">
        <f t="shared" si="1"/>
        <v>0</v>
      </c>
      <c r="L19" s="110" t="s">
        <v>150</v>
      </c>
      <c r="M19" s="112">
        <f>SUM(J$8:J19)</f>
        <v>62</v>
      </c>
      <c r="N19" s="113">
        <f>SUM(K$8:K19)</f>
        <v>102839</v>
      </c>
    </row>
    <row r="20" spans="1:14" ht="15.75" thickBot="1" x14ac:dyDescent="0.25">
      <c r="A20" s="95"/>
      <c r="C20" s="106"/>
      <c r="D20" s="107"/>
      <c r="E20" s="108"/>
      <c r="F20" s="106"/>
      <c r="G20" s="108"/>
      <c r="H20" s="106"/>
      <c r="I20" s="108"/>
      <c r="J20" s="109"/>
      <c r="K20" s="109"/>
      <c r="L20" s="110"/>
      <c r="M20" s="112"/>
      <c r="N20" s="113"/>
    </row>
    <row r="21" spans="1:14" ht="16.5" thickBot="1" x14ac:dyDescent="0.3">
      <c r="A21" s="192" t="s">
        <v>67</v>
      </c>
      <c r="B21" s="193">
        <v>2013</v>
      </c>
      <c r="C21" s="194">
        <f>SUM(C8:C19)</f>
        <v>57</v>
      </c>
      <c r="D21" s="195">
        <f t="shared" ref="D21:I21" si="2">SUM(D8:D19)</f>
        <v>72089</v>
      </c>
      <c r="E21" s="196">
        <f t="shared" si="2"/>
        <v>28993</v>
      </c>
      <c r="F21" s="194">
        <f t="shared" si="2"/>
        <v>5</v>
      </c>
      <c r="G21" s="196">
        <f t="shared" si="2"/>
        <v>1757</v>
      </c>
      <c r="H21" s="194">
        <f t="shared" si="2"/>
        <v>0</v>
      </c>
      <c r="I21" s="196">
        <f t="shared" si="2"/>
        <v>0</v>
      </c>
      <c r="J21" s="197">
        <f t="shared" si="0"/>
        <v>62</v>
      </c>
      <c r="K21" s="197">
        <f t="shared" si="1"/>
        <v>102839</v>
      </c>
      <c r="L21" s="198"/>
      <c r="M21" s="199">
        <f>SUM(J$8:J19)</f>
        <v>62</v>
      </c>
      <c r="N21" s="200">
        <f>SUM(K$8:K19)</f>
        <v>102839</v>
      </c>
    </row>
    <row r="22" spans="1:14" s="97" customFormat="1" ht="15.75" x14ac:dyDescent="0.25">
      <c r="A22" s="98"/>
      <c r="B22" s="99"/>
      <c r="C22" s="100"/>
      <c r="D22" s="101"/>
      <c r="E22" s="102"/>
      <c r="F22" s="100"/>
      <c r="G22" s="102"/>
      <c r="H22" s="100"/>
      <c r="I22" s="102"/>
      <c r="J22" s="103"/>
      <c r="K22" s="103"/>
      <c r="L22" s="104"/>
      <c r="M22" s="191"/>
      <c r="N22" s="111"/>
    </row>
    <row r="23" spans="1:14" x14ac:dyDescent="0.2">
      <c r="A23" s="95" t="s">
        <v>110</v>
      </c>
      <c r="B23" s="105">
        <v>2014</v>
      </c>
      <c r="C23" s="106">
        <v>0</v>
      </c>
      <c r="D23" s="107">
        <v>0</v>
      </c>
      <c r="E23" s="108">
        <v>0</v>
      </c>
      <c r="F23" s="106">
        <v>0</v>
      </c>
      <c r="G23" s="108">
        <v>0</v>
      </c>
      <c r="H23" s="106">
        <v>0</v>
      </c>
      <c r="I23" s="108">
        <v>0</v>
      </c>
      <c r="J23" s="109">
        <f>C23+F23+H23</f>
        <v>0</v>
      </c>
      <c r="K23" s="109">
        <f>D23+E23+G23+I23</f>
        <v>0</v>
      </c>
      <c r="L23" s="110" t="s">
        <v>139</v>
      </c>
      <c r="M23" s="112">
        <f>SUM(J23+SUM(J9:J19))</f>
        <v>62</v>
      </c>
      <c r="N23" s="113">
        <f>SUM(K23+SUM(K9:K19))</f>
        <v>102839</v>
      </c>
    </row>
    <row r="24" spans="1:14" x14ac:dyDescent="0.2">
      <c r="A24" s="95" t="s">
        <v>113</v>
      </c>
      <c r="B24" s="105">
        <v>2014</v>
      </c>
      <c r="C24" s="106">
        <v>0</v>
      </c>
      <c r="D24" s="107">
        <v>0</v>
      </c>
      <c r="E24" s="108">
        <v>0</v>
      </c>
      <c r="F24" s="106">
        <v>0</v>
      </c>
      <c r="G24" s="108">
        <v>0</v>
      </c>
      <c r="H24" s="106">
        <v>0</v>
      </c>
      <c r="I24" s="108">
        <v>0</v>
      </c>
      <c r="J24" s="109">
        <f t="shared" ref="J24:K41" si="3">C24+F24+H24</f>
        <v>0</v>
      </c>
      <c r="K24" s="109">
        <f t="shared" ref="K24:K36" si="4">D24+E24+G24+I24</f>
        <v>0</v>
      </c>
      <c r="L24" s="110" t="s">
        <v>140</v>
      </c>
      <c r="M24" s="112">
        <f>SUM(J23:J24)+SUM(J10:J19)</f>
        <v>62</v>
      </c>
      <c r="N24" s="113">
        <f>SUM(K23:K24)+SUM(K10:K19)</f>
        <v>102839</v>
      </c>
    </row>
    <row r="25" spans="1:14" x14ac:dyDescent="0.2">
      <c r="A25" s="95" t="s">
        <v>114</v>
      </c>
      <c r="B25" s="105">
        <v>2014</v>
      </c>
      <c r="C25" s="106">
        <v>1</v>
      </c>
      <c r="D25" s="107">
        <v>750</v>
      </c>
      <c r="E25" s="108">
        <v>300</v>
      </c>
      <c r="F25" s="106">
        <v>0</v>
      </c>
      <c r="G25" s="108">
        <v>0</v>
      </c>
      <c r="H25" s="106">
        <v>0</v>
      </c>
      <c r="I25" s="108">
        <v>0</v>
      </c>
      <c r="J25" s="109">
        <f t="shared" si="3"/>
        <v>1</v>
      </c>
      <c r="K25" s="109">
        <f t="shared" si="4"/>
        <v>1050</v>
      </c>
      <c r="L25" s="110" t="s">
        <v>141</v>
      </c>
      <c r="M25" s="112">
        <f>SUM(J23:J25)+SUM(J11:J19)</f>
        <v>63</v>
      </c>
      <c r="N25" s="113">
        <f>SUM(K23:K25)+SUM(K11:K19)</f>
        <v>103889</v>
      </c>
    </row>
    <row r="26" spans="1:14" x14ac:dyDescent="0.2">
      <c r="A26" s="95" t="s">
        <v>115</v>
      </c>
      <c r="B26" s="105">
        <v>2014</v>
      </c>
      <c r="C26" s="106">
        <v>0</v>
      </c>
      <c r="D26" s="107">
        <v>0</v>
      </c>
      <c r="E26" s="108">
        <v>0</v>
      </c>
      <c r="F26" s="106">
        <v>1</v>
      </c>
      <c r="G26" s="108">
        <v>418</v>
      </c>
      <c r="H26" s="106">
        <v>0</v>
      </c>
      <c r="I26" s="108">
        <v>0</v>
      </c>
      <c r="J26" s="109">
        <f t="shared" si="3"/>
        <v>1</v>
      </c>
      <c r="K26" s="109">
        <f t="shared" si="4"/>
        <v>418</v>
      </c>
      <c r="L26" s="110" t="s">
        <v>142</v>
      </c>
      <c r="M26" s="112">
        <f>SUM(J23:J26)+SUM(J12:J19)</f>
        <v>62</v>
      </c>
      <c r="N26" s="113">
        <f>SUM(K23:K26)+SUM(K12:K19)</f>
        <v>104184</v>
      </c>
    </row>
    <row r="27" spans="1:14" x14ac:dyDescent="0.2">
      <c r="A27" s="95" t="s">
        <v>116</v>
      </c>
      <c r="B27" s="105">
        <v>2014</v>
      </c>
      <c r="C27" s="106">
        <v>13</v>
      </c>
      <c r="D27" s="107">
        <f>550+1200+3080+1924+2550+450+2070+135+1254+2550+118+3080+500</f>
        <v>19461</v>
      </c>
      <c r="E27" s="108">
        <f>225+500+1225+780+1000+200+999+75+520+1000+50+1225+272</f>
        <v>8071</v>
      </c>
      <c r="F27" s="106">
        <v>0</v>
      </c>
      <c r="G27" s="108">
        <v>0</v>
      </c>
      <c r="H27" s="106">
        <v>0</v>
      </c>
      <c r="I27" s="108">
        <v>0</v>
      </c>
      <c r="J27" s="109">
        <f t="shared" si="3"/>
        <v>13</v>
      </c>
      <c r="K27" s="109">
        <f t="shared" si="4"/>
        <v>27532</v>
      </c>
      <c r="L27" s="110" t="s">
        <v>143</v>
      </c>
      <c r="M27" s="112">
        <f>SUM(J$23:J27)+SUM(J13:J19)</f>
        <v>59</v>
      </c>
      <c r="N27" s="113">
        <f>SUM(K$23:K27)+SUM(K13:K19)</f>
        <v>103441</v>
      </c>
    </row>
    <row r="28" spans="1:14" x14ac:dyDescent="0.2">
      <c r="A28" s="95" t="s">
        <v>117</v>
      </c>
      <c r="B28" s="105">
        <v>2014</v>
      </c>
      <c r="C28" s="106">
        <v>8</v>
      </c>
      <c r="D28" s="107">
        <f>264+3080+264+703+920+804+912</f>
        <v>6947</v>
      </c>
      <c r="E28" s="108">
        <f>125+1225+125+300+360+330+400</f>
        <v>2865</v>
      </c>
      <c r="F28" s="106">
        <v>1</v>
      </c>
      <c r="G28" s="108">
        <v>1083</v>
      </c>
      <c r="H28" s="106">
        <v>0</v>
      </c>
      <c r="I28" s="108">
        <v>0</v>
      </c>
      <c r="J28" s="109">
        <f t="shared" si="3"/>
        <v>9</v>
      </c>
      <c r="K28" s="109">
        <f t="shared" si="4"/>
        <v>10895</v>
      </c>
      <c r="L28" s="110" t="s">
        <v>144</v>
      </c>
      <c r="M28" s="112">
        <f>SUM(J$23:J28)+SUM(J14:J19)</f>
        <v>62</v>
      </c>
      <c r="N28" s="113">
        <f>SUM(K$23:K28)+SUM(K14:K19)</f>
        <v>104365</v>
      </c>
    </row>
    <row r="29" spans="1:14" x14ac:dyDescent="0.2">
      <c r="A29" s="95" t="s">
        <v>118</v>
      </c>
      <c r="B29" s="105">
        <v>2014</v>
      </c>
      <c r="C29" s="106">
        <v>7</v>
      </c>
      <c r="D29" s="107">
        <f>3080+824+3080+766+3080+1250+824</f>
        <v>12904</v>
      </c>
      <c r="E29" s="108">
        <f>386+800+1225+460+1225+386+1225</f>
        <v>5707</v>
      </c>
      <c r="F29" s="106">
        <v>0</v>
      </c>
      <c r="G29" s="108">
        <v>0</v>
      </c>
      <c r="H29" s="106">
        <v>1</v>
      </c>
      <c r="I29" s="108">
        <v>450</v>
      </c>
      <c r="J29" s="109">
        <f t="shared" si="3"/>
        <v>8</v>
      </c>
      <c r="K29" s="109">
        <f t="shared" si="4"/>
        <v>19061</v>
      </c>
      <c r="L29" s="110" t="s">
        <v>145</v>
      </c>
      <c r="M29" s="112">
        <f>SUM(J$23:J29)+SUM(J15:J19)</f>
        <v>56</v>
      </c>
      <c r="N29" s="113">
        <f>SUM(K$23:K29)+SUM(K15:K19)</f>
        <v>102195</v>
      </c>
    </row>
    <row r="30" spans="1:14" x14ac:dyDescent="0.2">
      <c r="A30" s="95" t="s">
        <v>119</v>
      </c>
      <c r="B30" s="105">
        <v>2014</v>
      </c>
      <c r="C30" s="106">
        <v>20</v>
      </c>
      <c r="D30" s="107">
        <f>550+450+3080+2070+450+604+2550+3080+65+1404+700+371+940+703+554+296+900+1200+804+3080</f>
        <v>23851</v>
      </c>
      <c r="E30" s="108">
        <f>225+200+1225+999+225+292+1000+1225+61+600+447+245+545+300+275+212+300+700+330+1225</f>
        <v>10631</v>
      </c>
      <c r="F30" s="106">
        <v>2</v>
      </c>
      <c r="G30" s="108">
        <f>1467+704</f>
        <v>2171</v>
      </c>
      <c r="H30" s="106">
        <v>0</v>
      </c>
      <c r="I30" s="108">
        <v>0</v>
      </c>
      <c r="J30" s="109">
        <f t="shared" si="3"/>
        <v>22</v>
      </c>
      <c r="K30" s="109">
        <f t="shared" si="4"/>
        <v>36653</v>
      </c>
      <c r="L30" s="110" t="s">
        <v>146</v>
      </c>
      <c r="M30" s="112">
        <f>SUM(J$23:J30)+SUM(J16:J19)</f>
        <v>64</v>
      </c>
      <c r="N30" s="113">
        <f>SUM(K$23:K30)+SUM(K16:K19)</f>
        <v>109546</v>
      </c>
    </row>
    <row r="31" spans="1:14" x14ac:dyDescent="0.2">
      <c r="A31" s="95" t="s">
        <v>120</v>
      </c>
      <c r="B31" s="105">
        <v>2014</v>
      </c>
      <c r="C31" s="106">
        <v>11</v>
      </c>
      <c r="D31" s="107">
        <f>208+450+2070+900+357+1924+1070+812+382+900+3600</f>
        <v>12673</v>
      </c>
      <c r="E31" s="108">
        <f>100+200+999+300+170+780+655+450+295+300+1500</f>
        <v>5749</v>
      </c>
      <c r="F31" s="106">
        <v>1</v>
      </c>
      <c r="G31" s="108">
        <v>372</v>
      </c>
      <c r="H31" s="106">
        <v>0</v>
      </c>
      <c r="I31" s="108">
        <v>0</v>
      </c>
      <c r="J31" s="109">
        <f t="shared" si="3"/>
        <v>12</v>
      </c>
      <c r="K31" s="109">
        <f t="shared" si="4"/>
        <v>18794</v>
      </c>
      <c r="L31" s="110" t="s">
        <v>147</v>
      </c>
      <c r="M31" s="112">
        <f>SUM(J$23:J31)+SUM(J17:J19)</f>
        <v>69</v>
      </c>
      <c r="N31" s="113">
        <f>SUM(K$23:K31)+SUM(K17:K19)</f>
        <v>118063</v>
      </c>
    </row>
    <row r="32" spans="1:14" x14ac:dyDescent="0.2">
      <c r="A32" s="95" t="s">
        <v>121</v>
      </c>
      <c r="B32" s="105">
        <v>2014</v>
      </c>
      <c r="C32" s="106">
        <v>2</v>
      </c>
      <c r="D32" s="107">
        <f>2350+824</f>
        <v>3174</v>
      </c>
      <c r="E32" s="108">
        <f>1100+386</f>
        <v>1486</v>
      </c>
      <c r="F32" s="106">
        <v>0</v>
      </c>
      <c r="G32" s="108">
        <v>0</v>
      </c>
      <c r="H32" s="106">
        <v>0</v>
      </c>
      <c r="I32" s="108">
        <v>0</v>
      </c>
      <c r="J32" s="109">
        <f t="shared" si="3"/>
        <v>2</v>
      </c>
      <c r="K32" s="109">
        <f t="shared" si="4"/>
        <v>4660</v>
      </c>
      <c r="L32" s="110" t="s">
        <v>148</v>
      </c>
      <c r="M32" s="112">
        <f>SUM(J$23:J32)+SUM(J18:J19)</f>
        <v>68</v>
      </c>
      <c r="N32" s="113">
        <f>SUM(K$23:K32)+SUM(K18:K19)</f>
        <v>119063</v>
      </c>
    </row>
    <row r="33" spans="1:14" x14ac:dyDescent="0.2">
      <c r="A33" s="95" t="s">
        <v>122</v>
      </c>
      <c r="B33" s="105">
        <v>2014</v>
      </c>
      <c r="C33" s="106">
        <v>0</v>
      </c>
      <c r="D33" s="107">
        <v>0</v>
      </c>
      <c r="E33" s="108">
        <v>0</v>
      </c>
      <c r="F33" s="106">
        <v>0</v>
      </c>
      <c r="G33" s="108">
        <v>0</v>
      </c>
      <c r="H33" s="106">
        <v>0</v>
      </c>
      <c r="I33" s="108">
        <v>0</v>
      </c>
      <c r="J33" s="109">
        <f t="shared" si="3"/>
        <v>0</v>
      </c>
      <c r="K33" s="109">
        <f t="shared" si="4"/>
        <v>0</v>
      </c>
      <c r="L33" s="110" t="s">
        <v>149</v>
      </c>
      <c r="M33" s="112">
        <f>SUM(J$23:J33)+SUM(J19:J20)</f>
        <v>68</v>
      </c>
      <c r="N33" s="113">
        <f>SUM(K$23:K33)+SUM(K19:K20)</f>
        <v>119063</v>
      </c>
    </row>
    <row r="34" spans="1:14" x14ac:dyDescent="0.2">
      <c r="A34" s="95" t="s">
        <v>123</v>
      </c>
      <c r="B34" s="105">
        <v>2014</v>
      </c>
      <c r="C34" s="106">
        <v>1</v>
      </c>
      <c r="D34" s="107">
        <v>730</v>
      </c>
      <c r="E34" s="108">
        <v>360</v>
      </c>
      <c r="F34" s="106">
        <v>0</v>
      </c>
      <c r="G34" s="108">
        <v>0</v>
      </c>
      <c r="H34" s="106">
        <v>0</v>
      </c>
      <c r="I34" s="108">
        <v>0</v>
      </c>
      <c r="J34" s="109">
        <f t="shared" si="3"/>
        <v>1</v>
      </c>
      <c r="K34" s="109">
        <f t="shared" si="4"/>
        <v>1090</v>
      </c>
      <c r="L34" s="110" t="s">
        <v>150</v>
      </c>
      <c r="M34" s="112">
        <f>SUM(J$23:J34)</f>
        <v>69</v>
      </c>
      <c r="N34" s="113">
        <f>SUM(K$23:K34)</f>
        <v>120153</v>
      </c>
    </row>
    <row r="35" spans="1:14" ht="15.75" thickBot="1" x14ac:dyDescent="0.25">
      <c r="A35" s="95"/>
      <c r="C35" s="106"/>
      <c r="D35" s="107"/>
      <c r="E35" s="108"/>
      <c r="F35" s="106"/>
      <c r="G35" s="108"/>
      <c r="H35" s="106"/>
      <c r="I35" s="108"/>
      <c r="J35" s="109">
        <f t="shared" si="3"/>
        <v>0</v>
      </c>
      <c r="K35" s="109">
        <f t="shared" si="4"/>
        <v>0</v>
      </c>
      <c r="L35" s="110"/>
      <c r="M35" s="112"/>
      <c r="N35" s="113"/>
    </row>
    <row r="36" spans="1:14" ht="16.5" thickBot="1" x14ac:dyDescent="0.3">
      <c r="A36" s="192" t="s">
        <v>67</v>
      </c>
      <c r="B36" s="193">
        <v>2014</v>
      </c>
      <c r="C36" s="194">
        <f>SUM(C23:C34)</f>
        <v>63</v>
      </c>
      <c r="D36" s="195">
        <f t="shared" ref="D36:I36" si="5">SUM(D23:D34)</f>
        <v>80490</v>
      </c>
      <c r="E36" s="196">
        <f t="shared" si="5"/>
        <v>35169</v>
      </c>
      <c r="F36" s="194">
        <f t="shared" si="5"/>
        <v>5</v>
      </c>
      <c r="G36" s="196">
        <f t="shared" si="5"/>
        <v>4044</v>
      </c>
      <c r="H36" s="194">
        <f t="shared" si="5"/>
        <v>1</v>
      </c>
      <c r="I36" s="196">
        <f t="shared" si="5"/>
        <v>450</v>
      </c>
      <c r="J36" s="197">
        <f t="shared" si="3"/>
        <v>69</v>
      </c>
      <c r="K36" s="197">
        <f t="shared" si="4"/>
        <v>120153</v>
      </c>
      <c r="L36" s="198"/>
      <c r="M36" s="199">
        <f>SUM(J$23:J34)</f>
        <v>69</v>
      </c>
      <c r="N36" s="200">
        <f>SUM(K$23:K34)</f>
        <v>120153</v>
      </c>
    </row>
    <row r="37" spans="1:14" ht="15.75" x14ac:dyDescent="0.25">
      <c r="A37" s="95"/>
      <c r="C37" s="114"/>
      <c r="D37" s="115"/>
      <c r="E37" s="116"/>
      <c r="F37" s="114"/>
      <c r="G37" s="116"/>
      <c r="H37" s="114"/>
      <c r="I37" s="116"/>
      <c r="J37" s="117"/>
      <c r="K37" s="117"/>
      <c r="L37" s="104"/>
      <c r="M37" s="201"/>
      <c r="N37" s="118"/>
    </row>
    <row r="38" spans="1:14" x14ac:dyDescent="0.2">
      <c r="A38" s="95" t="s">
        <v>110</v>
      </c>
      <c r="B38" s="105">
        <v>2015</v>
      </c>
      <c r="C38" s="106">
        <v>0</v>
      </c>
      <c r="D38" s="107">
        <v>0</v>
      </c>
      <c r="E38" s="108">
        <v>0</v>
      </c>
      <c r="F38" s="106">
        <v>0</v>
      </c>
      <c r="G38" s="108">
        <v>0</v>
      </c>
      <c r="H38" s="106">
        <v>0</v>
      </c>
      <c r="I38" s="108">
        <v>0</v>
      </c>
      <c r="J38" s="109">
        <f t="shared" si="3"/>
        <v>0</v>
      </c>
      <c r="K38" s="109">
        <f t="shared" si="3"/>
        <v>0</v>
      </c>
      <c r="L38" s="110" t="s">
        <v>139</v>
      </c>
      <c r="M38" s="112">
        <f>SUM(J38+SUM(J24:J34))</f>
        <v>69</v>
      </c>
      <c r="N38" s="113">
        <f>SUM(K38+SUM(K24:K34))</f>
        <v>120153</v>
      </c>
    </row>
    <row r="39" spans="1:14" x14ac:dyDescent="0.2">
      <c r="A39" s="95" t="s">
        <v>113</v>
      </c>
      <c r="B39" s="105">
        <v>2015</v>
      </c>
      <c r="C39" s="106">
        <v>0</v>
      </c>
      <c r="D39" s="107">
        <v>0</v>
      </c>
      <c r="E39" s="108">
        <v>0</v>
      </c>
      <c r="F39" s="106">
        <v>0</v>
      </c>
      <c r="G39" s="108">
        <v>0</v>
      </c>
      <c r="H39" s="106">
        <v>0</v>
      </c>
      <c r="I39" s="108">
        <v>0</v>
      </c>
      <c r="J39" s="109">
        <f t="shared" si="3"/>
        <v>0</v>
      </c>
      <c r="K39" s="109">
        <f t="shared" si="3"/>
        <v>0</v>
      </c>
      <c r="L39" s="110" t="s">
        <v>140</v>
      </c>
      <c r="M39" s="112">
        <f>SUM(J38:J39)+SUM(J25:J34)</f>
        <v>69</v>
      </c>
      <c r="N39" s="113">
        <f>SUM(K38:K39)+SUM(K25:K34)</f>
        <v>120153</v>
      </c>
    </row>
    <row r="40" spans="1:14" x14ac:dyDescent="0.2">
      <c r="A40" s="95" t="s">
        <v>114</v>
      </c>
      <c r="B40" s="105">
        <v>2015</v>
      </c>
      <c r="C40" s="106">
        <v>1</v>
      </c>
      <c r="D40" s="107">
        <v>550</v>
      </c>
      <c r="E40" s="108">
        <v>225</v>
      </c>
      <c r="F40" s="106">
        <v>0</v>
      </c>
      <c r="G40" s="108">
        <v>0</v>
      </c>
      <c r="H40" s="106">
        <v>0</v>
      </c>
      <c r="I40" s="108">
        <v>0</v>
      </c>
      <c r="J40" s="109">
        <f t="shared" si="3"/>
        <v>1</v>
      </c>
      <c r="K40" s="109">
        <f t="shared" ref="K40:K48" si="6">D40+E40+G40+I40</f>
        <v>775</v>
      </c>
      <c r="L40" s="110" t="s">
        <v>141</v>
      </c>
      <c r="M40" s="112">
        <f>SUM(J38:J40)+SUM(J26:J34)</f>
        <v>69</v>
      </c>
      <c r="N40" s="113">
        <f>SUM(K38:K40)+SUM(K26:K34)</f>
        <v>119878</v>
      </c>
    </row>
    <row r="41" spans="1:14" x14ac:dyDescent="0.2">
      <c r="A41" s="95" t="s">
        <v>115</v>
      </c>
      <c r="B41" s="105">
        <v>2015</v>
      </c>
      <c r="C41" s="106">
        <v>0</v>
      </c>
      <c r="D41" s="107">
        <v>0</v>
      </c>
      <c r="E41" s="108">
        <v>0</v>
      </c>
      <c r="F41" s="106">
        <v>0</v>
      </c>
      <c r="G41" s="108">
        <v>0</v>
      </c>
      <c r="H41" s="106">
        <v>0</v>
      </c>
      <c r="I41" s="108">
        <v>0</v>
      </c>
      <c r="J41" s="109">
        <f t="shared" si="3"/>
        <v>0</v>
      </c>
      <c r="K41" s="109">
        <f t="shared" si="6"/>
        <v>0</v>
      </c>
      <c r="L41" s="110" t="s">
        <v>142</v>
      </c>
      <c r="M41" s="112">
        <f>SUM(J38:J41)+SUM(J27:J34)</f>
        <v>68</v>
      </c>
      <c r="N41" s="113">
        <f>SUM(K38:K41)+SUM(K27:K34)</f>
        <v>119460</v>
      </c>
    </row>
    <row r="42" spans="1:14" x14ac:dyDescent="0.2">
      <c r="A42" s="95" t="s">
        <v>116</v>
      </c>
      <c r="B42" s="105">
        <v>2015</v>
      </c>
      <c r="C42" s="106">
        <v>12</v>
      </c>
      <c r="D42" s="107">
        <v>12099</v>
      </c>
      <c r="E42" s="108">
        <v>5472</v>
      </c>
      <c r="F42" s="106">
        <v>1</v>
      </c>
      <c r="G42" s="107">
        <v>130</v>
      </c>
      <c r="H42" s="106">
        <v>0</v>
      </c>
      <c r="I42" s="108">
        <v>0</v>
      </c>
      <c r="J42" s="109">
        <f t="shared" ref="J42:K49" si="7">C42+F42+H42</f>
        <v>13</v>
      </c>
      <c r="K42" s="109">
        <f t="shared" si="6"/>
        <v>17701</v>
      </c>
      <c r="L42" s="110" t="s">
        <v>143</v>
      </c>
      <c r="M42" s="112">
        <f>SUM(J$38:J42)+SUM(J28:J$34)</f>
        <v>68</v>
      </c>
      <c r="N42" s="113">
        <f>SUM(K38:K42)+SUM(K28:K34)</f>
        <v>109629</v>
      </c>
    </row>
    <row r="43" spans="1:14" x14ac:dyDescent="0.2">
      <c r="A43" s="95" t="s">
        <v>117</v>
      </c>
      <c r="B43" s="105">
        <v>2015</v>
      </c>
      <c r="C43" s="106">
        <v>6</v>
      </c>
      <c r="D43" s="107">
        <v>6869</v>
      </c>
      <c r="E43" s="108">
        <v>2872</v>
      </c>
      <c r="F43" s="106">
        <v>1</v>
      </c>
      <c r="G43" s="107">
        <v>1083</v>
      </c>
      <c r="H43" s="106">
        <v>1</v>
      </c>
      <c r="I43" s="108">
        <v>72</v>
      </c>
      <c r="J43" s="109">
        <f t="shared" si="7"/>
        <v>8</v>
      </c>
      <c r="K43" s="109">
        <f t="shared" si="6"/>
        <v>10896</v>
      </c>
      <c r="L43" s="110" t="s">
        <v>144</v>
      </c>
      <c r="M43" s="112">
        <f>SUM(J$38:J43)+SUM(J29:J$34)</f>
        <v>67</v>
      </c>
      <c r="N43" s="113">
        <f>SUM(K$38:K43)+SUM(K29:K$34)</f>
        <v>109630</v>
      </c>
    </row>
    <row r="44" spans="1:14" x14ac:dyDescent="0.2">
      <c r="A44" s="95" t="s">
        <v>118</v>
      </c>
      <c r="B44" s="105">
        <v>2015</v>
      </c>
      <c r="C44" s="106">
        <v>13</v>
      </c>
      <c r="D44" s="107">
        <v>24171</v>
      </c>
      <c r="E44" s="108">
        <v>10496</v>
      </c>
      <c r="F44" s="106">
        <v>1</v>
      </c>
      <c r="G44" s="107">
        <v>1305</v>
      </c>
      <c r="H44" s="106">
        <v>2</v>
      </c>
      <c r="I44" s="108">
        <v>1140</v>
      </c>
      <c r="J44" s="109">
        <f t="shared" si="7"/>
        <v>16</v>
      </c>
      <c r="K44" s="109">
        <f t="shared" si="6"/>
        <v>37112</v>
      </c>
      <c r="L44" s="110" t="s">
        <v>145</v>
      </c>
      <c r="M44" s="112">
        <f>SUM(J$38:J44)+SUM(J30:J$34)</f>
        <v>75</v>
      </c>
      <c r="N44" s="113">
        <f>SUM(K$38:K44)+SUM(K30:K$34)</f>
        <v>127681</v>
      </c>
    </row>
    <row r="45" spans="1:14" x14ac:dyDescent="0.2">
      <c r="A45" s="95" t="s">
        <v>119</v>
      </c>
      <c r="B45" s="105">
        <v>2015</v>
      </c>
      <c r="C45" s="106">
        <v>16</v>
      </c>
      <c r="D45" s="107">
        <v>24014</v>
      </c>
      <c r="E45" s="108">
        <v>10590</v>
      </c>
      <c r="F45" s="119">
        <v>2</v>
      </c>
      <c r="G45" s="120">
        <v>1905</v>
      </c>
      <c r="H45" s="106">
        <v>0</v>
      </c>
      <c r="I45" s="108">
        <v>0</v>
      </c>
      <c r="J45" s="109">
        <f t="shared" si="7"/>
        <v>18</v>
      </c>
      <c r="K45" s="109">
        <f t="shared" si="6"/>
        <v>36509</v>
      </c>
      <c r="L45" s="110" t="s">
        <v>146</v>
      </c>
      <c r="M45" s="112">
        <f>SUM(J$38:J45)+SUM(J31:J$34)</f>
        <v>71</v>
      </c>
      <c r="N45" s="113">
        <f>SUM(K$38:K45)+SUM(K31:K$34)</f>
        <v>127537</v>
      </c>
    </row>
    <row r="46" spans="1:14" s="121" customFormat="1" x14ac:dyDescent="0.2">
      <c r="A46" s="95" t="s">
        <v>120</v>
      </c>
      <c r="B46" s="105">
        <v>2015</v>
      </c>
      <c r="C46" s="106">
        <v>5</v>
      </c>
      <c r="D46" s="107">
        <v>7739</v>
      </c>
      <c r="E46" s="108">
        <v>3155</v>
      </c>
      <c r="F46" s="119">
        <v>1</v>
      </c>
      <c r="G46" s="120">
        <v>950</v>
      </c>
      <c r="H46" s="106">
        <v>0</v>
      </c>
      <c r="I46" s="108">
        <v>0</v>
      </c>
      <c r="J46" s="109">
        <f t="shared" si="7"/>
        <v>6</v>
      </c>
      <c r="K46" s="109">
        <f t="shared" si="6"/>
        <v>11844</v>
      </c>
      <c r="L46" s="110" t="s">
        <v>147</v>
      </c>
      <c r="M46" s="112">
        <f>SUM(J$38:J46)+SUM(J32:J$34)</f>
        <v>65</v>
      </c>
      <c r="N46" s="113">
        <f>SUM(K$38:K46)+SUM(K32:K$34)</f>
        <v>120587</v>
      </c>
    </row>
    <row r="47" spans="1:14" s="121" customFormat="1" x14ac:dyDescent="0.2">
      <c r="A47" s="95" t="s">
        <v>121</v>
      </c>
      <c r="B47" s="105">
        <v>2015</v>
      </c>
      <c r="C47" s="119">
        <v>4</v>
      </c>
      <c r="D47" s="120">
        <v>4940</v>
      </c>
      <c r="E47" s="122">
        <v>2000</v>
      </c>
      <c r="F47" s="106">
        <v>0</v>
      </c>
      <c r="G47" s="107">
        <v>0</v>
      </c>
      <c r="H47" s="106">
        <v>0</v>
      </c>
      <c r="I47" s="108">
        <v>0</v>
      </c>
      <c r="J47" s="107">
        <f t="shared" si="7"/>
        <v>4</v>
      </c>
      <c r="K47" s="107">
        <f t="shared" si="6"/>
        <v>6940</v>
      </c>
      <c r="L47" s="110" t="s">
        <v>148</v>
      </c>
      <c r="M47" s="112">
        <f>SUM(J$38:J47)+SUM(J33:J$34)</f>
        <v>67</v>
      </c>
      <c r="N47" s="113">
        <f>SUM(K$38:K47)+SUM(K33:K$34)</f>
        <v>122867</v>
      </c>
    </row>
    <row r="48" spans="1:14" s="121" customFormat="1" x14ac:dyDescent="0.2">
      <c r="A48" s="95" t="s">
        <v>122</v>
      </c>
      <c r="B48" s="105">
        <v>2015</v>
      </c>
      <c r="C48" s="106">
        <v>1</v>
      </c>
      <c r="D48" s="107">
        <v>900</v>
      </c>
      <c r="E48" s="107">
        <v>300</v>
      </c>
      <c r="F48" s="106">
        <v>0</v>
      </c>
      <c r="G48" s="107">
        <v>0</v>
      </c>
      <c r="H48" s="106">
        <v>0</v>
      </c>
      <c r="I48" s="108">
        <v>0</v>
      </c>
      <c r="J48" s="107">
        <f t="shared" si="7"/>
        <v>1</v>
      </c>
      <c r="K48" s="107">
        <f t="shared" si="6"/>
        <v>1200</v>
      </c>
      <c r="L48" s="110" t="s">
        <v>149</v>
      </c>
      <c r="M48" s="112">
        <f>SUM(J$38:J48)+SUM(J34:J$34)</f>
        <v>68</v>
      </c>
      <c r="N48" s="113">
        <f>SUM(K$38:K48)+SUM(K34:K$34)</f>
        <v>124067</v>
      </c>
    </row>
    <row r="49" spans="1:14" s="121" customFormat="1" x14ac:dyDescent="0.2">
      <c r="A49" s="95" t="s">
        <v>123</v>
      </c>
      <c r="B49" s="105">
        <v>2015</v>
      </c>
      <c r="C49" s="106">
        <v>0</v>
      </c>
      <c r="D49" s="107">
        <v>0</v>
      </c>
      <c r="E49" s="108">
        <v>0</v>
      </c>
      <c r="F49" s="106">
        <v>0</v>
      </c>
      <c r="G49" s="108">
        <v>0</v>
      </c>
      <c r="H49" s="106">
        <v>0</v>
      </c>
      <c r="I49" s="108">
        <v>0</v>
      </c>
      <c r="J49" s="109">
        <f t="shared" si="7"/>
        <v>0</v>
      </c>
      <c r="K49" s="109">
        <f t="shared" si="7"/>
        <v>0</v>
      </c>
      <c r="L49" s="110" t="s">
        <v>150</v>
      </c>
      <c r="M49" s="112">
        <f>SUM(J$38:J49)</f>
        <v>67</v>
      </c>
      <c r="N49" s="113">
        <f>SUM(K$38:K49)</f>
        <v>122977</v>
      </c>
    </row>
    <row r="50" spans="1:14" s="121" customFormat="1" ht="15.75" thickBot="1" x14ac:dyDescent="0.25">
      <c r="B50" s="105"/>
      <c r="C50" s="107"/>
      <c r="D50" s="107"/>
      <c r="E50" s="107"/>
      <c r="F50" s="106"/>
      <c r="G50" s="108"/>
      <c r="H50" s="107"/>
      <c r="I50" s="107"/>
      <c r="J50" s="106"/>
      <c r="K50" s="107"/>
      <c r="L50" s="110"/>
      <c r="M50" s="201"/>
      <c r="N50" s="118"/>
    </row>
    <row r="51" spans="1:14" s="121" customFormat="1" ht="16.5" thickBot="1" x14ac:dyDescent="0.3">
      <c r="A51" s="192" t="s">
        <v>67</v>
      </c>
      <c r="B51" s="193">
        <v>2015</v>
      </c>
      <c r="C51" s="194">
        <f>SUM(C38:C49)</f>
        <v>58</v>
      </c>
      <c r="D51" s="195">
        <f t="shared" ref="D51:E51" si="8">SUM(D38:D49)</f>
        <v>81282</v>
      </c>
      <c r="E51" s="196">
        <f t="shared" si="8"/>
        <v>35110</v>
      </c>
      <c r="F51" s="194">
        <v>6</v>
      </c>
      <c r="G51" s="196">
        <v>5373</v>
      </c>
      <c r="H51" s="194">
        <v>3</v>
      </c>
      <c r="I51" s="196">
        <v>1212</v>
      </c>
      <c r="J51" s="195">
        <v>67</v>
      </c>
      <c r="K51" s="195">
        <v>122977</v>
      </c>
      <c r="L51" s="198"/>
      <c r="M51" s="202">
        <v>67</v>
      </c>
      <c r="N51" s="203">
        <v>122977</v>
      </c>
    </row>
    <row r="52" spans="1:14" s="121" customFormat="1" ht="15.75" x14ac:dyDescent="0.25">
      <c r="A52" s="282"/>
      <c r="B52" s="124"/>
      <c r="C52" s="283"/>
      <c r="D52" s="123"/>
      <c r="E52" s="284"/>
      <c r="F52" s="283"/>
      <c r="G52" s="284"/>
      <c r="H52" s="283"/>
      <c r="I52" s="284"/>
      <c r="J52" s="123"/>
      <c r="K52" s="123"/>
      <c r="L52" s="285"/>
      <c r="M52" s="286"/>
      <c r="N52" s="287"/>
    </row>
    <row r="53" spans="1:14" s="274" customFormat="1" x14ac:dyDescent="0.2">
      <c r="A53" s="265" t="s">
        <v>110</v>
      </c>
      <c r="B53" s="266">
        <v>2016</v>
      </c>
      <c r="C53" s="267">
        <v>0</v>
      </c>
      <c r="D53" s="268">
        <v>0</v>
      </c>
      <c r="E53" s="269">
        <v>0</v>
      </c>
      <c r="F53" s="267">
        <v>0</v>
      </c>
      <c r="G53" s="269">
        <v>0</v>
      </c>
      <c r="H53" s="267">
        <v>0</v>
      </c>
      <c r="I53" s="269">
        <v>0</v>
      </c>
      <c r="J53" s="270">
        <f t="shared" ref="J53:K54" si="9">C53+F53+H53</f>
        <v>0</v>
      </c>
      <c r="K53" s="270">
        <f t="shared" si="9"/>
        <v>0</v>
      </c>
      <c r="L53" s="271" t="s">
        <v>139</v>
      </c>
      <c r="M53" s="272">
        <f>SUM(J53+SUM(J38:J48))</f>
        <v>67</v>
      </c>
      <c r="N53" s="273">
        <f>SUM(K53+SUM(K38:K48))</f>
        <v>122977</v>
      </c>
    </row>
    <row r="54" spans="1:14" s="274" customFormat="1" x14ac:dyDescent="0.2">
      <c r="A54" s="265" t="s">
        <v>113</v>
      </c>
      <c r="B54" s="266">
        <v>2016</v>
      </c>
      <c r="C54" s="267">
        <v>0</v>
      </c>
      <c r="D54" s="268">
        <v>0</v>
      </c>
      <c r="E54" s="269">
        <v>0</v>
      </c>
      <c r="F54" s="267">
        <v>0</v>
      </c>
      <c r="G54" s="269">
        <v>0</v>
      </c>
      <c r="H54" s="267">
        <v>0</v>
      </c>
      <c r="I54" s="269">
        <v>0</v>
      </c>
      <c r="J54" s="270">
        <f t="shared" si="9"/>
        <v>0</v>
      </c>
      <c r="K54" s="270">
        <f t="shared" si="9"/>
        <v>0</v>
      </c>
      <c r="L54" s="271" t="s">
        <v>140</v>
      </c>
      <c r="M54" s="272">
        <v>67</v>
      </c>
      <c r="N54" s="273">
        <v>122977</v>
      </c>
    </row>
    <row r="55" spans="1:14" s="274" customFormat="1" x14ac:dyDescent="0.2">
      <c r="A55" s="265" t="s">
        <v>114</v>
      </c>
      <c r="B55" s="266">
        <v>2016</v>
      </c>
      <c r="C55" s="267">
        <v>2</v>
      </c>
      <c r="D55" s="268">
        <v>1450</v>
      </c>
      <c r="E55" s="269">
        <v>700</v>
      </c>
      <c r="F55" s="267">
        <v>0</v>
      </c>
      <c r="G55" s="269">
        <v>0</v>
      </c>
      <c r="H55" s="267">
        <v>0</v>
      </c>
      <c r="I55" s="269">
        <v>0</v>
      </c>
      <c r="J55" s="268">
        <v>2</v>
      </c>
      <c r="K55" s="268">
        <v>2150</v>
      </c>
      <c r="L55" s="271" t="s">
        <v>141</v>
      </c>
      <c r="M55" s="272">
        <f>J40+J41+J42+J43+J44+J45+J46+J47+J48+J53+J54+J55</f>
        <v>69</v>
      </c>
      <c r="N55" s="273">
        <f>K40+K41+K42+K43+K44+K45+K46+K47+K48+K53+K54+K55</f>
        <v>125127</v>
      </c>
    </row>
    <row r="56" spans="1:14" s="274" customFormat="1" x14ac:dyDescent="0.2">
      <c r="A56" s="265" t="s">
        <v>115</v>
      </c>
      <c r="B56" s="266">
        <v>2016</v>
      </c>
      <c r="C56" s="267">
        <v>0</v>
      </c>
      <c r="D56" s="268">
        <v>0</v>
      </c>
      <c r="E56" s="269">
        <v>0</v>
      </c>
      <c r="F56" s="267">
        <v>0</v>
      </c>
      <c r="G56" s="269">
        <v>0</v>
      </c>
      <c r="H56" s="267">
        <v>0</v>
      </c>
      <c r="I56" s="269">
        <v>0</v>
      </c>
      <c r="J56" s="270">
        <f t="shared" ref="J56:K56" si="10">C56+F56+H56</f>
        <v>0</v>
      </c>
      <c r="K56" s="270">
        <f t="shared" si="10"/>
        <v>0</v>
      </c>
      <c r="L56" s="271" t="s">
        <v>142</v>
      </c>
      <c r="M56" s="272">
        <f>J41+J42+J43+J44+J45+J46+J47+J48+J53+J54+J55+J56</f>
        <v>68</v>
      </c>
      <c r="N56" s="273">
        <f>K41+K42+K43+K44+K45+K46+K47+K53+K54+K55+K56</f>
        <v>123152</v>
      </c>
    </row>
    <row r="57" spans="1:14" s="274" customFormat="1" x14ac:dyDescent="0.2">
      <c r="A57" s="265" t="s">
        <v>116</v>
      </c>
      <c r="B57" s="266">
        <v>2016</v>
      </c>
      <c r="C57" s="267">
        <v>11</v>
      </c>
      <c r="D57" s="268">
        <v>16476</v>
      </c>
      <c r="E57" s="269">
        <v>6540</v>
      </c>
      <c r="F57" s="267">
        <v>0</v>
      </c>
      <c r="G57" s="269">
        <v>0</v>
      </c>
      <c r="H57" s="267">
        <v>2</v>
      </c>
      <c r="I57" s="269">
        <v>176</v>
      </c>
      <c r="J57" s="268">
        <v>13</v>
      </c>
      <c r="K57" s="268">
        <v>23192</v>
      </c>
      <c r="L57" s="271" t="s">
        <v>143</v>
      </c>
      <c r="M57" s="272">
        <f>J42+J43+J44+J45+J46+J47+J48+J49+J54+J55+J56+J57</f>
        <v>81</v>
      </c>
      <c r="N57" s="273">
        <f>K42+K43+K44+K45+K46+K47+K48+K54+K55+K56+K57</f>
        <v>147544</v>
      </c>
    </row>
    <row r="58" spans="1:14" s="274" customFormat="1" x14ac:dyDescent="0.2">
      <c r="A58" s="265" t="s">
        <v>117</v>
      </c>
      <c r="B58" s="266">
        <v>2016</v>
      </c>
      <c r="C58" s="267">
        <v>15</v>
      </c>
      <c r="D58" s="268">
        <v>22942</v>
      </c>
      <c r="E58" s="269">
        <v>9242</v>
      </c>
      <c r="F58" s="267">
        <v>0</v>
      </c>
      <c r="G58" s="269">
        <v>0</v>
      </c>
      <c r="H58" s="267">
        <v>2</v>
      </c>
      <c r="I58" s="269">
        <v>343</v>
      </c>
      <c r="J58" s="268">
        <v>17</v>
      </c>
      <c r="K58" s="268">
        <v>32527</v>
      </c>
      <c r="L58" s="271" t="s">
        <v>144</v>
      </c>
      <c r="M58" s="272">
        <f>J43+J44+J45+J46+J47+J48+J53+J54+J55+J56+J57+J58</f>
        <v>85</v>
      </c>
      <c r="N58" s="273">
        <f>K43+K44+K45+K46+K47+K48+K53+K54+K55+K56+K57+K58</f>
        <v>162370</v>
      </c>
    </row>
    <row r="59" spans="1:14" s="274" customFormat="1" x14ac:dyDescent="0.2">
      <c r="A59" s="265" t="s">
        <v>118</v>
      </c>
      <c r="B59" s="266">
        <v>2016</v>
      </c>
      <c r="C59" s="267">
        <v>12</v>
      </c>
      <c r="D59" s="268">
        <v>17281</v>
      </c>
      <c r="E59" s="269">
        <v>7520</v>
      </c>
      <c r="F59" s="267">
        <v>2</v>
      </c>
      <c r="G59" s="269">
        <v>1318</v>
      </c>
      <c r="H59" s="267">
        <v>2</v>
      </c>
      <c r="I59" s="269">
        <v>1233</v>
      </c>
      <c r="J59" s="268">
        <v>16</v>
      </c>
      <c r="K59" s="268">
        <v>27352</v>
      </c>
      <c r="L59" s="271" t="s">
        <v>145</v>
      </c>
      <c r="M59" s="272">
        <f>J44+J45+J46+J47+J48+J53+J54+J55+J56+J57+J58+J59</f>
        <v>93</v>
      </c>
      <c r="N59" s="273">
        <f>K44+K45+K46+K47+K48+K53+K54+K55+K56+K57+K58+K59</f>
        <v>178826</v>
      </c>
    </row>
    <row r="60" spans="1:14" s="274" customFormat="1" x14ac:dyDescent="0.2">
      <c r="A60" s="265" t="s">
        <v>119</v>
      </c>
      <c r="B60" s="266">
        <v>2016</v>
      </c>
      <c r="C60" s="267">
        <v>29</v>
      </c>
      <c r="D60" s="268">
        <v>33926</v>
      </c>
      <c r="E60" s="269">
        <v>14578</v>
      </c>
      <c r="F60" s="267">
        <v>3</v>
      </c>
      <c r="G60" s="269">
        <v>3970</v>
      </c>
      <c r="H60" s="267">
        <v>1</v>
      </c>
      <c r="I60" s="269">
        <v>475</v>
      </c>
      <c r="J60" s="268">
        <v>33</v>
      </c>
      <c r="K60" s="268">
        <v>52949</v>
      </c>
      <c r="L60" s="271" t="s">
        <v>146</v>
      </c>
      <c r="M60" s="272">
        <f>J45+J46+J47+J48+J53+J54+J55+J56+J57+J58+J59+J60</f>
        <v>110</v>
      </c>
      <c r="N60" s="273">
        <f>K45+K46+K47+K48+K53+K54+K55+K56+K57+K58+K59+K60</f>
        <v>194663</v>
      </c>
    </row>
    <row r="61" spans="1:14" s="274" customFormat="1" x14ac:dyDescent="0.2">
      <c r="A61" s="265" t="s">
        <v>120</v>
      </c>
      <c r="B61" s="266">
        <v>2016</v>
      </c>
      <c r="C61" s="267">
        <v>11</v>
      </c>
      <c r="D61" s="268">
        <v>8279</v>
      </c>
      <c r="E61" s="269">
        <v>3868</v>
      </c>
      <c r="F61" s="267">
        <v>0</v>
      </c>
      <c r="G61" s="269">
        <v>0</v>
      </c>
      <c r="H61" s="267">
        <v>0</v>
      </c>
      <c r="I61" s="269">
        <v>0</v>
      </c>
      <c r="J61" s="268">
        <v>11</v>
      </c>
      <c r="K61" s="268">
        <v>12147</v>
      </c>
      <c r="L61" s="271" t="s">
        <v>147</v>
      </c>
      <c r="M61" s="272">
        <f>J46+J47+J48+J53+J54+J55+J56+J57+J58+J59+J60+J61</f>
        <v>103</v>
      </c>
      <c r="N61" s="273">
        <f>K46+K47+K48+K53+K54+K55+K56+K57+K58+K59+K60+K61</f>
        <v>170301</v>
      </c>
    </row>
    <row r="62" spans="1:14" s="274" customFormat="1" x14ac:dyDescent="0.2">
      <c r="A62" s="265" t="s">
        <v>121</v>
      </c>
      <c r="B62" s="266">
        <v>2016</v>
      </c>
      <c r="C62" s="267">
        <v>0</v>
      </c>
      <c r="D62" s="268">
        <v>0</v>
      </c>
      <c r="E62" s="269">
        <v>0</v>
      </c>
      <c r="F62" s="267">
        <v>0</v>
      </c>
      <c r="G62" s="269">
        <v>0</v>
      </c>
      <c r="H62" s="267">
        <v>0</v>
      </c>
      <c r="I62" s="269">
        <v>0</v>
      </c>
      <c r="J62" s="270">
        <f t="shared" ref="J62:K63" si="11">C62+F62+H62</f>
        <v>0</v>
      </c>
      <c r="K62" s="270">
        <f t="shared" si="11"/>
        <v>0</v>
      </c>
      <c r="L62" s="271" t="s">
        <v>148</v>
      </c>
      <c r="M62" s="272">
        <v>93</v>
      </c>
      <c r="N62" s="273">
        <f>K47+K48+K53+K54+K55+K56+K57+K58+K59+K60+K61+K62</f>
        <v>158457</v>
      </c>
    </row>
    <row r="63" spans="1:14" s="274" customFormat="1" x14ac:dyDescent="0.2">
      <c r="A63" s="265" t="s">
        <v>122</v>
      </c>
      <c r="B63" s="266">
        <v>2016</v>
      </c>
      <c r="C63" s="267">
        <v>0</v>
      </c>
      <c r="D63" s="268">
        <v>0</v>
      </c>
      <c r="E63" s="269">
        <v>0</v>
      </c>
      <c r="F63" s="267">
        <v>0</v>
      </c>
      <c r="G63" s="269">
        <v>0</v>
      </c>
      <c r="H63" s="267">
        <v>0</v>
      </c>
      <c r="I63" s="269">
        <v>0</v>
      </c>
      <c r="J63" s="270">
        <f t="shared" si="11"/>
        <v>0</v>
      </c>
      <c r="K63" s="270">
        <f t="shared" si="11"/>
        <v>0</v>
      </c>
      <c r="L63" s="271" t="s">
        <v>149</v>
      </c>
      <c r="M63" s="272">
        <v>92</v>
      </c>
      <c r="N63" s="273">
        <v>150317</v>
      </c>
    </row>
    <row r="64" spans="1:14" s="274" customFormat="1" x14ac:dyDescent="0.2">
      <c r="A64" s="265" t="s">
        <v>123</v>
      </c>
      <c r="B64" s="266">
        <v>2016</v>
      </c>
      <c r="C64" s="267">
        <v>1</v>
      </c>
      <c r="D64" s="268">
        <v>900</v>
      </c>
      <c r="E64" s="269">
        <v>300</v>
      </c>
      <c r="F64" s="267">
        <v>0</v>
      </c>
      <c r="G64" s="269">
        <v>0</v>
      </c>
      <c r="H64" s="267">
        <v>0</v>
      </c>
      <c r="I64" s="269">
        <v>0</v>
      </c>
      <c r="J64" s="268">
        <f>C64</f>
        <v>1</v>
      </c>
      <c r="K64" s="268">
        <f>D64+E64</f>
        <v>1200</v>
      </c>
      <c r="L64" s="271" t="s">
        <v>150</v>
      </c>
      <c r="M64" s="272">
        <v>93</v>
      </c>
      <c r="N64" s="273">
        <v>151517</v>
      </c>
    </row>
    <row r="65" spans="1:14" s="274" customFormat="1" ht="16.5" thickBot="1" x14ac:dyDescent="0.3">
      <c r="B65" s="275"/>
      <c r="C65" s="276"/>
      <c r="D65" s="277"/>
      <c r="E65" s="278"/>
      <c r="F65" s="276"/>
      <c r="G65" s="278"/>
      <c r="H65" s="276"/>
      <c r="I65" s="278"/>
      <c r="J65" s="277"/>
      <c r="K65" s="277"/>
      <c r="L65" s="279"/>
      <c r="M65" s="280"/>
      <c r="N65" s="281"/>
    </row>
    <row r="66" spans="1:14" s="274" customFormat="1" ht="16.5" thickBot="1" x14ac:dyDescent="0.3">
      <c r="A66" s="192" t="s">
        <v>67</v>
      </c>
      <c r="B66" s="193">
        <v>2016</v>
      </c>
      <c r="C66" s="194">
        <f t="shared" ref="C66:K66" si="12">SUM(C53:C64)</f>
        <v>81</v>
      </c>
      <c r="D66" s="195">
        <f t="shared" si="12"/>
        <v>101254</v>
      </c>
      <c r="E66" s="196">
        <f t="shared" si="12"/>
        <v>42748</v>
      </c>
      <c r="F66" s="194">
        <f t="shared" si="12"/>
        <v>5</v>
      </c>
      <c r="G66" s="196">
        <f t="shared" si="12"/>
        <v>5288</v>
      </c>
      <c r="H66" s="194">
        <f t="shared" si="12"/>
        <v>7</v>
      </c>
      <c r="I66" s="196">
        <f t="shared" si="12"/>
        <v>2227</v>
      </c>
      <c r="J66" s="195">
        <f t="shared" si="12"/>
        <v>93</v>
      </c>
      <c r="K66" s="195">
        <f t="shared" si="12"/>
        <v>151517</v>
      </c>
      <c r="L66" s="198"/>
      <c r="M66" s="202">
        <v>93</v>
      </c>
      <c r="N66" s="203">
        <v>151517</v>
      </c>
    </row>
    <row r="67" spans="1:14" s="418" customFormat="1" ht="15.75" x14ac:dyDescent="0.25">
      <c r="A67" s="407"/>
      <c r="B67" s="408"/>
      <c r="C67" s="409"/>
      <c r="D67" s="410"/>
      <c r="E67" s="411"/>
      <c r="F67" s="412"/>
      <c r="G67" s="413"/>
      <c r="H67" s="412"/>
      <c r="I67" s="413"/>
      <c r="J67" s="414"/>
      <c r="K67" s="414"/>
      <c r="L67" s="415"/>
      <c r="M67" s="416"/>
      <c r="N67" s="417"/>
    </row>
    <row r="68" spans="1:14" s="418" customFormat="1" x14ac:dyDescent="0.2">
      <c r="A68" s="419" t="s">
        <v>110</v>
      </c>
      <c r="B68" s="420">
        <v>2017</v>
      </c>
      <c r="C68" s="421">
        <v>0</v>
      </c>
      <c r="D68" s="422">
        <v>0</v>
      </c>
      <c r="E68" s="423">
        <v>0</v>
      </c>
      <c r="F68" s="421">
        <v>0</v>
      </c>
      <c r="G68" s="423">
        <v>0</v>
      </c>
      <c r="H68" s="421">
        <v>0</v>
      </c>
      <c r="I68" s="423">
        <v>0</v>
      </c>
      <c r="J68" s="424">
        <f t="shared" ref="J68:K71" si="13">C68+F68+H68</f>
        <v>0</v>
      </c>
      <c r="K68" s="424">
        <f t="shared" si="13"/>
        <v>0</v>
      </c>
      <c r="L68" s="425" t="s">
        <v>139</v>
      </c>
      <c r="M68" s="426">
        <f>J54+J55+J56+J57+J58+J59+J60+J61+J62+J63+J64+J68</f>
        <v>93</v>
      </c>
      <c r="N68" s="427">
        <f>K54+K55+K56+K57+K58+K59+K60+K61+K62+K63+K64+K68</f>
        <v>151517</v>
      </c>
    </row>
    <row r="69" spans="1:14" s="418" customFormat="1" x14ac:dyDescent="0.2">
      <c r="A69" s="419" t="s">
        <v>113</v>
      </c>
      <c r="B69" s="420">
        <v>2017</v>
      </c>
      <c r="C69" s="421">
        <v>0</v>
      </c>
      <c r="D69" s="422">
        <v>0</v>
      </c>
      <c r="E69" s="423">
        <v>0</v>
      </c>
      <c r="F69" s="421">
        <v>0</v>
      </c>
      <c r="G69" s="423">
        <v>0</v>
      </c>
      <c r="H69" s="421">
        <v>0</v>
      </c>
      <c r="I69" s="423">
        <v>0</v>
      </c>
      <c r="J69" s="424">
        <f t="shared" si="13"/>
        <v>0</v>
      </c>
      <c r="K69" s="424">
        <f t="shared" si="13"/>
        <v>0</v>
      </c>
      <c r="L69" s="425" t="s">
        <v>140</v>
      </c>
      <c r="M69" s="426">
        <f>J55+J56+J57+J58+J59+J60+J61+J62+J63+J64+J68+J69</f>
        <v>93</v>
      </c>
      <c r="N69" s="427">
        <f>K55+K56+K57+K58+K59+K60+K61+K62+K63+K64+K68+K69</f>
        <v>151517</v>
      </c>
    </row>
    <row r="70" spans="1:14" s="418" customFormat="1" x14ac:dyDescent="0.2">
      <c r="A70" s="419" t="s">
        <v>114</v>
      </c>
      <c r="B70" s="420">
        <v>2017</v>
      </c>
      <c r="C70" s="421">
        <v>0</v>
      </c>
      <c r="D70" s="422">
        <v>0</v>
      </c>
      <c r="E70" s="423">
        <v>0</v>
      </c>
      <c r="F70" s="421">
        <v>0</v>
      </c>
      <c r="G70" s="423">
        <v>0</v>
      </c>
      <c r="H70" s="421">
        <v>0</v>
      </c>
      <c r="I70" s="423">
        <v>0</v>
      </c>
      <c r="J70" s="424">
        <f t="shared" si="13"/>
        <v>0</v>
      </c>
      <c r="K70" s="424">
        <f t="shared" si="13"/>
        <v>0</v>
      </c>
      <c r="L70" s="425" t="s">
        <v>141</v>
      </c>
      <c r="M70" s="426">
        <f>J70+J69+J68+J64+J63+J62+J61+J60+J59+J58+J57+J56</f>
        <v>91</v>
      </c>
      <c r="N70" s="427">
        <f>K70+K69+K68+K64+K63+K62+K61+K60+K59+K58+K57+K56</f>
        <v>149367</v>
      </c>
    </row>
    <row r="71" spans="1:14" s="418" customFormat="1" x14ac:dyDescent="0.2">
      <c r="A71" s="419" t="s">
        <v>115</v>
      </c>
      <c r="B71" s="420">
        <v>2017</v>
      </c>
      <c r="C71" s="421">
        <v>3</v>
      </c>
      <c r="D71" s="422">
        <v>1915</v>
      </c>
      <c r="E71" s="423">
        <v>756</v>
      </c>
      <c r="F71" s="421">
        <v>0</v>
      </c>
      <c r="G71" s="423">
        <v>0</v>
      </c>
      <c r="H71" s="421">
        <v>0</v>
      </c>
      <c r="I71" s="423">
        <v>0</v>
      </c>
      <c r="J71" s="424">
        <f t="shared" si="13"/>
        <v>3</v>
      </c>
      <c r="K71" s="424">
        <f>D71+E71+G71+I71</f>
        <v>2671</v>
      </c>
      <c r="L71" s="425" t="s">
        <v>142</v>
      </c>
      <c r="M71" s="426">
        <f>J57+J58+J59+J60+J61+J62+J63+J64+J68+J69+J70+J71</f>
        <v>94</v>
      </c>
      <c r="N71" s="427">
        <f>K71+K70+K69+K68+K64+K63+K62+K61+K60+K59+K58+K57</f>
        <v>152038</v>
      </c>
    </row>
    <row r="72" spans="1:14" s="418" customFormat="1" x14ac:dyDescent="0.2">
      <c r="A72" s="419" t="s">
        <v>116</v>
      </c>
      <c r="B72" s="420">
        <v>2017</v>
      </c>
      <c r="C72" s="421">
        <v>15</v>
      </c>
      <c r="D72" s="422">
        <v>21099</v>
      </c>
      <c r="E72" s="423">
        <v>8619</v>
      </c>
      <c r="F72" s="421">
        <v>2</v>
      </c>
      <c r="G72" s="423">
        <v>232</v>
      </c>
      <c r="H72" s="421">
        <v>0</v>
      </c>
      <c r="I72" s="423">
        <v>0</v>
      </c>
      <c r="J72" s="424">
        <v>17</v>
      </c>
      <c r="K72" s="424">
        <v>29950</v>
      </c>
      <c r="L72" s="425" t="s">
        <v>143</v>
      </c>
      <c r="M72" s="426">
        <f>J58+J59+J60+J61+J62+J63+J64+J68+J69+J70+J71+J72</f>
        <v>98</v>
      </c>
      <c r="N72" s="427">
        <f>K58+K59+K60+K61+K62+K63+K64+K68+K69+K70+K71+K72</f>
        <v>158796</v>
      </c>
    </row>
    <row r="73" spans="1:14" s="418" customFormat="1" x14ac:dyDescent="0.2">
      <c r="A73" s="419" t="s">
        <v>117</v>
      </c>
      <c r="B73" s="420">
        <v>2017</v>
      </c>
      <c r="C73" s="421">
        <v>23</v>
      </c>
      <c r="D73" s="422">
        <v>21219</v>
      </c>
      <c r="E73" s="423">
        <v>9425</v>
      </c>
      <c r="F73" s="421">
        <v>1</v>
      </c>
      <c r="G73" s="423">
        <v>700</v>
      </c>
      <c r="H73" s="421">
        <v>6</v>
      </c>
      <c r="I73" s="423">
        <v>3296</v>
      </c>
      <c r="J73" s="424">
        <v>30</v>
      </c>
      <c r="K73" s="424">
        <v>34640</v>
      </c>
      <c r="L73" s="425" t="s">
        <v>144</v>
      </c>
      <c r="M73" s="426">
        <f>J73+J72+J71+J70+J69+J68+J64+J63+J62+J61+J60+J59</f>
        <v>111</v>
      </c>
      <c r="N73" s="427">
        <f>K73+K72+K71+K70+K69+K68+K64+K63+K62+K61+K60+K59</f>
        <v>160909</v>
      </c>
    </row>
    <row r="74" spans="1:14" s="418" customFormat="1" x14ac:dyDescent="0.2">
      <c r="A74" s="419" t="s">
        <v>118</v>
      </c>
      <c r="B74" s="420">
        <v>2017</v>
      </c>
      <c r="C74" s="421">
        <v>14</v>
      </c>
      <c r="D74" s="422">
        <v>19615</v>
      </c>
      <c r="E74" s="423">
        <v>7968</v>
      </c>
      <c r="F74" s="421">
        <v>3</v>
      </c>
      <c r="G74" s="423">
        <v>3140</v>
      </c>
      <c r="H74" s="421">
        <v>0</v>
      </c>
      <c r="I74" s="423">
        <v>0</v>
      </c>
      <c r="J74" s="424">
        <v>17</v>
      </c>
      <c r="K74" s="424">
        <v>30723</v>
      </c>
      <c r="L74" s="425" t="s">
        <v>145</v>
      </c>
      <c r="M74" s="426">
        <f>J60+J61+J62+J63+J64+J68+J69+J70+J71+J72+J73+J74</f>
        <v>112</v>
      </c>
      <c r="N74" s="427">
        <f>K60+K61+K62+K63+K64+K68+K69+K70+K71+K72+K73+K74</f>
        <v>164280</v>
      </c>
    </row>
    <row r="75" spans="1:14" s="418" customFormat="1" x14ac:dyDescent="0.2">
      <c r="A75" s="419" t="s">
        <v>119</v>
      </c>
      <c r="B75" s="420">
        <v>2017</v>
      </c>
      <c r="C75" s="421">
        <v>24</v>
      </c>
      <c r="D75" s="422">
        <v>29420</v>
      </c>
      <c r="E75" s="423">
        <v>12442</v>
      </c>
      <c r="F75" s="421">
        <v>3</v>
      </c>
      <c r="G75" s="423">
        <v>2001</v>
      </c>
      <c r="H75" s="421">
        <v>1</v>
      </c>
      <c r="I75" s="423">
        <v>475</v>
      </c>
      <c r="J75" s="424">
        <v>28</v>
      </c>
      <c r="K75" s="424">
        <v>44338</v>
      </c>
      <c r="L75" s="425" t="s">
        <v>230</v>
      </c>
      <c r="M75" s="426">
        <f>J75+J74+J73+J72+J71+J70+J69+J68+J64+J63+J62+J61</f>
        <v>107</v>
      </c>
      <c r="N75" s="427">
        <f>K75+K74+K73+K72+K71+K70+K69+K68+K64+K63+K62+K61</f>
        <v>155669</v>
      </c>
    </row>
    <row r="76" spans="1:14" s="418" customFormat="1" x14ac:dyDescent="0.2">
      <c r="A76" s="419" t="s">
        <v>120</v>
      </c>
      <c r="B76" s="420">
        <v>2017</v>
      </c>
      <c r="C76" s="421">
        <v>14</v>
      </c>
      <c r="D76" s="422">
        <v>17143</v>
      </c>
      <c r="E76" s="423">
        <v>7303</v>
      </c>
      <c r="F76" s="421">
        <v>0</v>
      </c>
      <c r="G76" s="423">
        <v>0</v>
      </c>
      <c r="H76" s="421">
        <v>3</v>
      </c>
      <c r="I76" s="423">
        <v>1321</v>
      </c>
      <c r="J76" s="424">
        <v>17</v>
      </c>
      <c r="K76" s="424">
        <v>25767</v>
      </c>
      <c r="L76" s="425" t="s">
        <v>147</v>
      </c>
      <c r="M76" s="426">
        <f>J76+J75+J74+J73+J72+J71+J70+J69+J68+J64+J63+J62</f>
        <v>113</v>
      </c>
      <c r="N76" s="426">
        <f>K76+K75+K74+K73+K72+K71+K70+K69+K68+K64+K63+K62</f>
        <v>169289</v>
      </c>
    </row>
    <row r="77" spans="1:14" s="418" customFormat="1" x14ac:dyDescent="0.2">
      <c r="A77" s="419" t="s">
        <v>231</v>
      </c>
      <c r="B77" s="420">
        <v>2017</v>
      </c>
      <c r="C77" s="421">
        <v>0</v>
      </c>
      <c r="D77" s="422">
        <v>0</v>
      </c>
      <c r="E77" s="423">
        <v>0</v>
      </c>
      <c r="F77" s="421">
        <v>0</v>
      </c>
      <c r="G77" s="423">
        <v>0</v>
      </c>
      <c r="H77" s="421">
        <v>0</v>
      </c>
      <c r="I77" s="423">
        <v>0</v>
      </c>
      <c r="J77" s="424">
        <v>0</v>
      </c>
      <c r="K77" s="424">
        <v>0</v>
      </c>
      <c r="L77" s="425" t="s">
        <v>148</v>
      </c>
      <c r="M77" s="426">
        <f>J77+J76+J75+J74+J73+J72+J71+J70+J69+J68+J64+J63</f>
        <v>113</v>
      </c>
      <c r="N77" s="426">
        <f>K77+K76+K75+K74+K73+K72+K71+K70+K69+K68+K64+K63</f>
        <v>169289</v>
      </c>
    </row>
    <row r="78" spans="1:14" s="418" customFormat="1" x14ac:dyDescent="0.2">
      <c r="A78" s="419" t="s">
        <v>122</v>
      </c>
      <c r="B78" s="420">
        <v>2017</v>
      </c>
      <c r="C78" s="421">
        <v>0</v>
      </c>
      <c r="D78" s="422">
        <v>0</v>
      </c>
      <c r="E78" s="423">
        <v>0</v>
      </c>
      <c r="F78" s="421">
        <v>0</v>
      </c>
      <c r="G78" s="423">
        <v>0</v>
      </c>
      <c r="H78" s="421">
        <v>0</v>
      </c>
      <c r="I78" s="423">
        <v>0</v>
      </c>
      <c r="J78" s="424">
        <f t="shared" ref="J78:K79" si="14">C78+F78+H78</f>
        <v>0</v>
      </c>
      <c r="K78" s="424">
        <f t="shared" si="14"/>
        <v>0</v>
      </c>
      <c r="L78" s="425" t="s">
        <v>149</v>
      </c>
      <c r="M78" s="426">
        <f>J78+J77+J76+J75+J74+J73+J72+J71+J70+J69+J68+J64</f>
        <v>113</v>
      </c>
      <c r="N78" s="426">
        <f>K78+K77+K76+K75+K74+K73+K72+K71+K70+K69+K68+K64</f>
        <v>169289</v>
      </c>
    </row>
    <row r="79" spans="1:14" s="418" customFormat="1" x14ac:dyDescent="0.2">
      <c r="A79" s="419" t="s">
        <v>123</v>
      </c>
      <c r="B79" s="420">
        <v>2017</v>
      </c>
      <c r="C79" s="421">
        <v>0</v>
      </c>
      <c r="D79" s="422">
        <v>0</v>
      </c>
      <c r="E79" s="423">
        <v>0</v>
      </c>
      <c r="F79" s="421">
        <v>0</v>
      </c>
      <c r="G79" s="423">
        <v>0</v>
      </c>
      <c r="H79" s="421">
        <v>0</v>
      </c>
      <c r="I79" s="423">
        <v>0</v>
      </c>
      <c r="J79" s="424">
        <f t="shared" si="14"/>
        <v>0</v>
      </c>
      <c r="K79" s="424">
        <f t="shared" si="14"/>
        <v>0</v>
      </c>
      <c r="L79" s="425" t="s">
        <v>150</v>
      </c>
      <c r="M79" s="426">
        <f>J79+J78+J77+J76+J75+J74+J73+J72+J71+J70+J69+J68</f>
        <v>112</v>
      </c>
      <c r="N79" s="426">
        <f>K79+K78+K77+K76+K75+K74+K73+K72+K71+K70+K69+K68</f>
        <v>168089</v>
      </c>
    </row>
    <row r="80" spans="1:14" s="418" customFormat="1" ht="15.75" thickBot="1" x14ac:dyDescent="0.25">
      <c r="A80" s="419"/>
      <c r="B80" s="420"/>
      <c r="C80" s="421"/>
      <c r="D80" s="422"/>
      <c r="E80" s="423"/>
      <c r="F80" s="421"/>
      <c r="G80" s="423"/>
      <c r="H80" s="421"/>
      <c r="I80" s="423"/>
      <c r="J80" s="424"/>
      <c r="K80" s="424"/>
      <c r="L80" s="425"/>
      <c r="M80" s="426"/>
      <c r="N80" s="427"/>
    </row>
    <row r="81" spans="1:14" s="418" customFormat="1" ht="16.5" thickBot="1" x14ac:dyDescent="0.3">
      <c r="A81" s="192" t="s">
        <v>67</v>
      </c>
      <c r="B81" s="193">
        <v>2017</v>
      </c>
      <c r="C81" s="194">
        <f>SUM(C68:C78)</f>
        <v>93</v>
      </c>
      <c r="D81" s="195">
        <f>SUM(D68:D78)</f>
        <v>110411</v>
      </c>
      <c r="E81" s="196">
        <f>SUM(E68:E78)</f>
        <v>46513</v>
      </c>
      <c r="F81" s="194">
        <f>SUM(F68:F80)</f>
        <v>9</v>
      </c>
      <c r="G81" s="196">
        <f t="shared" ref="G81:K81" si="15">SUM(G68:G80)</f>
        <v>6073</v>
      </c>
      <c r="H81" s="194">
        <f t="shared" si="15"/>
        <v>10</v>
      </c>
      <c r="I81" s="196">
        <f t="shared" si="15"/>
        <v>5092</v>
      </c>
      <c r="J81" s="195">
        <f t="shared" si="15"/>
        <v>112</v>
      </c>
      <c r="K81" s="195">
        <f t="shared" si="15"/>
        <v>168089</v>
      </c>
      <c r="L81" s="198"/>
      <c r="M81" s="202">
        <f>M79</f>
        <v>112</v>
      </c>
      <c r="N81" s="203">
        <f>N79</f>
        <v>168089</v>
      </c>
    </row>
    <row r="82" spans="1:14" s="418" customFormat="1" ht="15.75" x14ac:dyDescent="0.25">
      <c r="A82" s="407"/>
      <c r="B82" s="408"/>
      <c r="C82" s="409"/>
      <c r="D82" s="410"/>
      <c r="E82" s="411"/>
      <c r="F82" s="412"/>
      <c r="G82" s="413"/>
      <c r="H82" s="412"/>
      <c r="I82" s="413"/>
      <c r="J82" s="414"/>
      <c r="K82" s="414"/>
      <c r="L82" s="415"/>
      <c r="M82" s="416"/>
      <c r="N82" s="417"/>
    </row>
    <row r="83" spans="1:14" s="418" customFormat="1" x14ac:dyDescent="0.2">
      <c r="A83" s="419" t="s">
        <v>110</v>
      </c>
      <c r="B83" s="420">
        <v>2018</v>
      </c>
      <c r="C83" s="421" t="s">
        <v>260</v>
      </c>
      <c r="D83" s="422" t="s">
        <v>261</v>
      </c>
      <c r="E83" s="423" t="s">
        <v>262</v>
      </c>
      <c r="F83" s="421" t="s">
        <v>263</v>
      </c>
      <c r="G83" s="423" t="s">
        <v>261</v>
      </c>
      <c r="H83" s="421" t="s">
        <v>264</v>
      </c>
      <c r="I83" s="423" t="s">
        <v>261</v>
      </c>
      <c r="J83" s="424" t="s">
        <v>262</v>
      </c>
      <c r="K83" s="424" t="s">
        <v>265</v>
      </c>
      <c r="L83" s="425" t="s">
        <v>139</v>
      </c>
      <c r="M83" s="426">
        <v>112</v>
      </c>
      <c r="N83" s="427">
        <v>168089</v>
      </c>
    </row>
    <row r="84" spans="1:14" s="418" customFormat="1" x14ac:dyDescent="0.2">
      <c r="A84" s="419" t="s">
        <v>113</v>
      </c>
      <c r="B84" s="420">
        <v>2018</v>
      </c>
      <c r="C84" s="421" t="s">
        <v>260</v>
      </c>
      <c r="D84" s="422" t="s">
        <v>261</v>
      </c>
      <c r="E84" s="423" t="s">
        <v>262</v>
      </c>
      <c r="F84" s="421" t="s">
        <v>263</v>
      </c>
      <c r="G84" s="423" t="s">
        <v>261</v>
      </c>
      <c r="H84" s="421" t="s">
        <v>264</v>
      </c>
      <c r="I84" s="423" t="s">
        <v>261</v>
      </c>
      <c r="J84" s="424" t="s">
        <v>262</v>
      </c>
      <c r="K84" s="424" t="s">
        <v>265</v>
      </c>
      <c r="L84" s="425" t="s">
        <v>140</v>
      </c>
      <c r="M84" s="426">
        <v>112</v>
      </c>
      <c r="N84" s="427">
        <v>168089</v>
      </c>
    </row>
    <row r="85" spans="1:14" s="418" customFormat="1" x14ac:dyDescent="0.2">
      <c r="A85" s="419" t="s">
        <v>114</v>
      </c>
      <c r="B85" s="420">
        <v>2018</v>
      </c>
      <c r="C85" s="421">
        <v>1</v>
      </c>
      <c r="D85" s="422">
        <v>550</v>
      </c>
      <c r="E85" s="423">
        <v>300</v>
      </c>
      <c r="F85" s="421" t="s">
        <v>263</v>
      </c>
      <c r="G85" s="423" t="s">
        <v>261</v>
      </c>
      <c r="H85" s="421" t="s">
        <v>264</v>
      </c>
      <c r="I85" s="423" t="s">
        <v>261</v>
      </c>
      <c r="J85" s="424">
        <v>1</v>
      </c>
      <c r="K85" s="424">
        <v>850</v>
      </c>
      <c r="L85" s="425" t="s">
        <v>141</v>
      </c>
      <c r="M85" s="426">
        <v>113</v>
      </c>
      <c r="N85" s="427">
        <v>168939</v>
      </c>
    </row>
    <row r="86" spans="1:14" s="418" customFormat="1" x14ac:dyDescent="0.2">
      <c r="A86" s="419" t="s">
        <v>115</v>
      </c>
      <c r="B86" s="420">
        <v>2018</v>
      </c>
      <c r="C86" s="421">
        <v>5</v>
      </c>
      <c r="D86" s="422">
        <v>4354</v>
      </c>
      <c r="E86" s="423">
        <v>1807</v>
      </c>
      <c r="F86" s="421" t="s">
        <v>263</v>
      </c>
      <c r="G86" s="423" t="s">
        <v>261</v>
      </c>
      <c r="H86" s="421" t="s">
        <v>264</v>
      </c>
      <c r="I86" s="423" t="s">
        <v>261</v>
      </c>
      <c r="J86" s="424">
        <v>5</v>
      </c>
      <c r="K86" s="424">
        <v>6161</v>
      </c>
      <c r="L86" s="425" t="s">
        <v>142</v>
      </c>
      <c r="M86" s="426">
        <v>115</v>
      </c>
      <c r="N86" s="427">
        <v>172429</v>
      </c>
    </row>
    <row r="87" spans="1:14" s="418" customFormat="1" x14ac:dyDescent="0.2">
      <c r="A87" s="419" t="s">
        <v>116</v>
      </c>
      <c r="B87" s="420">
        <v>2018</v>
      </c>
      <c r="C87" s="421">
        <v>22</v>
      </c>
      <c r="D87" s="422">
        <v>29252</v>
      </c>
      <c r="E87" s="423">
        <v>13019</v>
      </c>
      <c r="F87" s="421" t="s">
        <v>263</v>
      </c>
      <c r="G87" s="423" t="s">
        <v>261</v>
      </c>
      <c r="H87" s="421" t="s">
        <v>264</v>
      </c>
      <c r="I87" s="423" t="s">
        <v>261</v>
      </c>
      <c r="J87" s="424">
        <v>22</v>
      </c>
      <c r="K87" s="424">
        <v>42271</v>
      </c>
      <c r="L87" s="425" t="s">
        <v>143</v>
      </c>
      <c r="M87" s="426">
        <v>120</v>
      </c>
      <c r="N87" s="427">
        <v>184750</v>
      </c>
    </row>
    <row r="88" spans="1:14" s="418" customFormat="1" x14ac:dyDescent="0.2">
      <c r="A88" s="419" t="s">
        <v>117</v>
      </c>
      <c r="B88" s="420">
        <v>2018</v>
      </c>
      <c r="C88" s="421">
        <v>22</v>
      </c>
      <c r="D88" s="422">
        <v>22641</v>
      </c>
      <c r="E88" s="423">
        <v>10165</v>
      </c>
      <c r="F88" s="421">
        <v>2</v>
      </c>
      <c r="G88" s="423">
        <v>1210</v>
      </c>
      <c r="H88" s="421">
        <v>1</v>
      </c>
      <c r="I88" s="423">
        <v>90</v>
      </c>
      <c r="J88" s="424">
        <v>25</v>
      </c>
      <c r="K88" s="424">
        <v>34106</v>
      </c>
      <c r="L88" s="425" t="s">
        <v>144</v>
      </c>
      <c r="M88" s="426">
        <v>115</v>
      </c>
      <c r="N88" s="427">
        <v>184216</v>
      </c>
    </row>
    <row r="89" spans="1:14" s="418" customFormat="1" x14ac:dyDescent="0.2">
      <c r="A89" s="419" t="s">
        <v>118</v>
      </c>
      <c r="B89" s="420">
        <v>2018</v>
      </c>
      <c r="C89" s="421">
        <v>19</v>
      </c>
      <c r="D89" s="422">
        <v>24548</v>
      </c>
      <c r="E89" s="423">
        <v>10723</v>
      </c>
      <c r="F89" s="421">
        <v>1</v>
      </c>
      <c r="G89" s="423">
        <v>706</v>
      </c>
      <c r="H89" s="421">
        <v>1</v>
      </c>
      <c r="I89" s="423">
        <v>90</v>
      </c>
      <c r="J89" s="424">
        <v>21</v>
      </c>
      <c r="K89" s="424">
        <v>36067</v>
      </c>
      <c r="L89" s="425" t="s">
        <v>145</v>
      </c>
      <c r="M89" s="426">
        <v>119</v>
      </c>
      <c r="N89" s="427">
        <v>189560</v>
      </c>
    </row>
    <row r="90" spans="1:14" s="418" customFormat="1" x14ac:dyDescent="0.2">
      <c r="A90" s="419" t="s">
        <v>119</v>
      </c>
      <c r="B90" s="420">
        <v>2018</v>
      </c>
      <c r="C90" s="421">
        <v>27</v>
      </c>
      <c r="D90" s="422">
        <v>30636</v>
      </c>
      <c r="E90" s="423">
        <v>13653</v>
      </c>
      <c r="F90" s="421">
        <v>3</v>
      </c>
      <c r="G90" s="423">
        <v>3320</v>
      </c>
      <c r="H90" s="421" t="s">
        <v>264</v>
      </c>
      <c r="I90" s="423" t="s">
        <v>261</v>
      </c>
      <c r="J90" s="424">
        <v>30</v>
      </c>
      <c r="K90" s="424">
        <v>47609</v>
      </c>
      <c r="L90" s="425" t="s">
        <v>230</v>
      </c>
      <c r="M90" s="426">
        <v>121</v>
      </c>
      <c r="N90" s="427">
        <v>192831</v>
      </c>
    </row>
    <row r="91" spans="1:14" s="418" customFormat="1" x14ac:dyDescent="0.2">
      <c r="A91" s="419" t="s">
        <v>120</v>
      </c>
      <c r="B91" s="420">
        <v>2018</v>
      </c>
      <c r="C91" s="421">
        <v>21</v>
      </c>
      <c r="D91" s="422">
        <v>20707</v>
      </c>
      <c r="E91" s="423">
        <v>9210</v>
      </c>
      <c r="F91" s="421">
        <v>2</v>
      </c>
      <c r="G91" s="423">
        <v>4732</v>
      </c>
      <c r="H91" s="421" t="s">
        <v>264</v>
      </c>
      <c r="I91" s="423" t="s">
        <v>261</v>
      </c>
      <c r="J91" s="424">
        <v>23</v>
      </c>
      <c r="K91" s="424">
        <v>34649</v>
      </c>
      <c r="L91" s="425" t="s">
        <v>147</v>
      </c>
      <c r="M91" s="426">
        <v>127</v>
      </c>
      <c r="N91" s="426">
        <v>201713</v>
      </c>
    </row>
    <row r="92" spans="1:14" s="418" customFormat="1" x14ac:dyDescent="0.2">
      <c r="A92" s="419" t="s">
        <v>231</v>
      </c>
      <c r="B92" s="420">
        <v>2018</v>
      </c>
      <c r="C92" s="421">
        <v>1</v>
      </c>
      <c r="D92" s="422">
        <v>900</v>
      </c>
      <c r="E92" s="423">
        <v>300</v>
      </c>
      <c r="F92" s="421" t="s">
        <v>263</v>
      </c>
      <c r="G92" s="423" t="s">
        <v>261</v>
      </c>
      <c r="H92" s="421" t="s">
        <v>264</v>
      </c>
      <c r="I92" s="423" t="s">
        <v>261</v>
      </c>
      <c r="J92" s="424">
        <v>1</v>
      </c>
      <c r="K92" s="424">
        <v>1200</v>
      </c>
      <c r="L92" s="425" t="s">
        <v>148</v>
      </c>
      <c r="M92" s="426">
        <v>128</v>
      </c>
      <c r="N92" s="426">
        <v>202913</v>
      </c>
    </row>
    <row r="93" spans="1:14" s="418" customFormat="1" x14ac:dyDescent="0.2">
      <c r="A93" s="419" t="s">
        <v>122</v>
      </c>
      <c r="B93" s="420">
        <v>2018</v>
      </c>
      <c r="C93" s="421" t="s">
        <v>260</v>
      </c>
      <c r="D93" s="422" t="s">
        <v>261</v>
      </c>
      <c r="E93" s="423" t="s">
        <v>262</v>
      </c>
      <c r="F93" s="421" t="s">
        <v>263</v>
      </c>
      <c r="G93" s="423" t="s">
        <v>261</v>
      </c>
      <c r="H93" s="421" t="s">
        <v>264</v>
      </c>
      <c r="I93" s="423" t="s">
        <v>261</v>
      </c>
      <c r="J93" s="424" t="s">
        <v>262</v>
      </c>
      <c r="K93" s="424" t="s">
        <v>265</v>
      </c>
      <c r="L93" s="425" t="s">
        <v>149</v>
      </c>
      <c r="M93" s="426">
        <v>128</v>
      </c>
      <c r="N93" s="426">
        <v>202913</v>
      </c>
    </row>
    <row r="94" spans="1:14" s="418" customFormat="1" x14ac:dyDescent="0.2">
      <c r="A94" s="419" t="s">
        <v>123</v>
      </c>
      <c r="B94" s="420">
        <v>2018</v>
      </c>
      <c r="C94" s="421" t="s">
        <v>260</v>
      </c>
      <c r="D94" s="422" t="s">
        <v>261</v>
      </c>
      <c r="E94" s="423" t="s">
        <v>262</v>
      </c>
      <c r="F94" s="421" t="s">
        <v>263</v>
      </c>
      <c r="G94" s="423" t="s">
        <v>261</v>
      </c>
      <c r="H94" s="421" t="s">
        <v>264</v>
      </c>
      <c r="I94" s="423" t="s">
        <v>261</v>
      </c>
      <c r="J94" s="424" t="s">
        <v>262</v>
      </c>
      <c r="K94" s="424" t="s">
        <v>265</v>
      </c>
      <c r="L94" s="425" t="s">
        <v>150</v>
      </c>
      <c r="M94" s="426">
        <v>128</v>
      </c>
      <c r="N94" s="426">
        <v>202913</v>
      </c>
    </row>
    <row r="95" spans="1:14" s="418" customFormat="1" ht="15.75" thickBot="1" x14ac:dyDescent="0.25">
      <c r="A95" s="419"/>
      <c r="B95" s="420"/>
      <c r="C95" s="421"/>
      <c r="D95" s="422"/>
      <c r="E95" s="423"/>
      <c r="F95" s="421"/>
      <c r="G95" s="423"/>
      <c r="H95" s="421"/>
      <c r="I95" s="423"/>
      <c r="J95" s="424"/>
      <c r="K95" s="424"/>
      <c r="L95" s="425"/>
      <c r="M95" s="426"/>
      <c r="N95" s="427"/>
    </row>
    <row r="96" spans="1:14" s="418" customFormat="1" ht="16.5" thickBot="1" x14ac:dyDescent="0.3">
      <c r="A96" s="192" t="s">
        <v>67</v>
      </c>
      <c r="B96" s="193">
        <v>2018</v>
      </c>
      <c r="C96" s="194">
        <f>SUM(C83:C93)</f>
        <v>118</v>
      </c>
      <c r="D96" s="195">
        <f>SUM(D83:D93)</f>
        <v>133588</v>
      </c>
      <c r="E96" s="196">
        <f>SUM(E83:E93)</f>
        <v>59177</v>
      </c>
      <c r="F96" s="194">
        <f>SUM(F83:F95)</f>
        <v>8</v>
      </c>
      <c r="G96" s="196">
        <f t="shared" ref="G96:K96" si="16">SUM(G83:G95)</f>
        <v>9968</v>
      </c>
      <c r="H96" s="194">
        <f t="shared" si="16"/>
        <v>2</v>
      </c>
      <c r="I96" s="196">
        <f t="shared" si="16"/>
        <v>180</v>
      </c>
      <c r="J96" s="195">
        <f t="shared" si="16"/>
        <v>128</v>
      </c>
      <c r="K96" s="195">
        <f t="shared" si="16"/>
        <v>202913</v>
      </c>
      <c r="L96" s="198"/>
      <c r="M96" s="202">
        <f>M94</f>
        <v>128</v>
      </c>
      <c r="N96" s="203">
        <f>N94</f>
        <v>202913</v>
      </c>
    </row>
    <row r="97" spans="1:14" s="121" customFormat="1" ht="15.75" x14ac:dyDescent="0.25">
      <c r="A97" s="204"/>
      <c r="B97" s="124"/>
      <c r="C97" s="123"/>
      <c r="D97" s="123"/>
      <c r="E97" s="123"/>
      <c r="F97" s="123"/>
      <c r="G97" s="123"/>
      <c r="H97" s="123"/>
      <c r="I97" s="123"/>
      <c r="J97" s="123"/>
      <c r="K97" s="123"/>
      <c r="L97" s="205"/>
      <c r="M97" s="205"/>
      <c r="N97" s="205"/>
    </row>
    <row r="98" spans="1:14" s="121" customFormat="1" x14ac:dyDescent="0.2">
      <c r="A98" s="206"/>
      <c r="B98" s="125"/>
      <c r="L98" s="107"/>
    </row>
    <row r="99" spans="1:14" x14ac:dyDescent="0.2">
      <c r="A99" s="207" t="s">
        <v>151</v>
      </c>
      <c r="L99" s="126"/>
    </row>
    <row r="100" spans="1:14" x14ac:dyDescent="0.2">
      <c r="A100" s="207" t="s">
        <v>152</v>
      </c>
    </row>
    <row r="101" spans="1:14" x14ac:dyDescent="0.2">
      <c r="A101" s="207" t="s">
        <v>153</v>
      </c>
    </row>
    <row r="103" spans="1:14" x14ac:dyDescent="0.2">
      <c r="A103" s="234" t="s">
        <v>251</v>
      </c>
    </row>
  </sheetData>
  <mergeCells count="5">
    <mergeCell ref="C5:E5"/>
    <mergeCell ref="F5:G5"/>
    <mergeCell ref="H5:I5"/>
    <mergeCell ref="J5:K5"/>
    <mergeCell ref="M5:N5"/>
  </mergeCells>
  <hyperlinks>
    <hyperlink ref="A1" location="'Contents '!A1" display="Contents "/>
    <hyperlink ref="A2" location="'Background Notes'!A1" display="Background Notes"/>
  </hyperlinks>
  <pageMargins left="0.7" right="0.7" top="0.75" bottom="0.75" header="0.3" footer="0.3"/>
  <pageSetup paperSize="9" scale="6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workbookViewId="0">
      <selection activeCell="A3" sqref="A3"/>
    </sheetView>
  </sheetViews>
  <sheetFormatPr defaultRowHeight="15" x14ac:dyDescent="0.25"/>
  <cols>
    <col min="1" max="1" width="9.42578125" bestFit="1" customWidth="1"/>
    <col min="3" max="3" width="11.7109375" customWidth="1"/>
    <col min="4" max="4" width="17.85546875" customWidth="1"/>
    <col min="5" max="5" width="22" customWidth="1"/>
    <col min="7" max="7" width="12.7109375" bestFit="1" customWidth="1"/>
    <col min="10" max="11" width="11.42578125" bestFit="1" customWidth="1"/>
    <col min="12" max="12" width="14.140625" bestFit="1" customWidth="1"/>
  </cols>
  <sheetData>
    <row r="1" spans="1:13" ht="15.75" x14ac:dyDescent="0.25">
      <c r="A1" s="19" t="s">
        <v>40</v>
      </c>
    </row>
    <row r="2" spans="1:13" ht="15.75" x14ac:dyDescent="0.25">
      <c r="A2" s="19" t="s">
        <v>21</v>
      </c>
    </row>
    <row r="3" spans="1:13" ht="15.75" x14ac:dyDescent="0.25">
      <c r="A3" s="20" t="s">
        <v>316</v>
      </c>
    </row>
    <row r="5" spans="1:13" x14ac:dyDescent="0.25">
      <c r="A5" s="539" t="s">
        <v>67</v>
      </c>
      <c r="B5" s="539" t="s">
        <v>68</v>
      </c>
      <c r="C5" s="539" t="s">
        <v>69</v>
      </c>
      <c r="D5" s="539" t="s">
        <v>70</v>
      </c>
      <c r="E5" s="539" t="s">
        <v>71</v>
      </c>
    </row>
    <row r="6" spans="1:13" ht="15" customHeight="1" x14ac:dyDescent="0.25">
      <c r="A6" s="546"/>
      <c r="B6" s="546"/>
      <c r="C6" s="546"/>
      <c r="D6" s="546"/>
      <c r="E6" s="540"/>
    </row>
    <row r="7" spans="1:13" ht="15.75" x14ac:dyDescent="0.25">
      <c r="A7" s="543">
        <v>2011</v>
      </c>
      <c r="B7" s="73" t="s">
        <v>72</v>
      </c>
      <c r="C7" s="39">
        <v>655925.43425149575</v>
      </c>
      <c r="D7" s="39">
        <v>2442172.576639168</v>
      </c>
      <c r="E7" s="39">
        <v>114342273.99726422</v>
      </c>
      <c r="K7" s="80"/>
      <c r="L7" s="80"/>
      <c r="M7" s="80"/>
    </row>
    <row r="8" spans="1:13" ht="15.75" x14ac:dyDescent="0.25">
      <c r="A8" s="544"/>
      <c r="B8" s="74" t="s">
        <v>73</v>
      </c>
      <c r="C8" s="23">
        <v>1054505.3820656168</v>
      </c>
      <c r="D8" s="23">
        <v>3676673.0480076615</v>
      </c>
      <c r="E8" s="23">
        <v>161497603.10329416</v>
      </c>
      <c r="K8" s="80"/>
      <c r="L8" s="80"/>
      <c r="M8" s="80"/>
    </row>
    <row r="9" spans="1:13" ht="15.75" x14ac:dyDescent="0.25">
      <c r="A9" s="544"/>
      <c r="B9" s="74" t="s">
        <v>74</v>
      </c>
      <c r="C9" s="23">
        <v>1319453.1200123052</v>
      </c>
      <c r="D9" s="23">
        <v>5440175.6112036062</v>
      </c>
      <c r="E9" s="23">
        <v>215455609.89464232</v>
      </c>
      <c r="K9" s="80"/>
      <c r="L9" s="80"/>
      <c r="M9" s="80"/>
    </row>
    <row r="10" spans="1:13" ht="15.75" x14ac:dyDescent="0.25">
      <c r="A10" s="545"/>
      <c r="B10" s="75" t="s">
        <v>75</v>
      </c>
      <c r="C10" s="35">
        <v>937878.08715627296</v>
      </c>
      <c r="D10" s="35">
        <v>3130975.6761808307</v>
      </c>
      <c r="E10" s="35">
        <v>149752192.49459901</v>
      </c>
      <c r="K10" s="80"/>
      <c r="L10" s="80"/>
      <c r="M10" s="80"/>
    </row>
    <row r="11" spans="1:13" ht="15.75" x14ac:dyDescent="0.25">
      <c r="A11" s="541">
        <v>2012</v>
      </c>
      <c r="B11" s="76" t="s">
        <v>72</v>
      </c>
      <c r="C11" s="24">
        <v>726592.69318634714</v>
      </c>
      <c r="D11" s="24">
        <v>2319680.0886044349</v>
      </c>
      <c r="E11" s="24">
        <v>100618482.3319861</v>
      </c>
      <c r="K11" s="80"/>
      <c r="L11" s="80"/>
      <c r="M11" s="80"/>
    </row>
    <row r="12" spans="1:13" ht="15.75" x14ac:dyDescent="0.25">
      <c r="A12" s="542"/>
      <c r="B12" s="76" t="s">
        <v>73</v>
      </c>
      <c r="C12" s="24">
        <v>1067691.2421782108</v>
      </c>
      <c r="D12" s="24">
        <v>3732395.1859628027</v>
      </c>
      <c r="E12" s="24">
        <v>191416092.39072615</v>
      </c>
      <c r="K12" s="80"/>
      <c r="L12" s="80"/>
      <c r="M12" s="80"/>
    </row>
    <row r="13" spans="1:13" ht="15.75" x14ac:dyDescent="0.25">
      <c r="A13" s="542"/>
      <c r="B13" s="76" t="s">
        <v>74</v>
      </c>
      <c r="C13" s="24">
        <v>1194436.0140052827</v>
      </c>
      <c r="D13" s="24">
        <v>4490693.9718983211</v>
      </c>
      <c r="E13" s="24">
        <v>218065458.58021289</v>
      </c>
      <c r="K13" s="80"/>
      <c r="L13" s="80"/>
      <c r="M13" s="80"/>
    </row>
    <row r="14" spans="1:13" ht="15.75" x14ac:dyDescent="0.25">
      <c r="A14" s="542"/>
      <c r="B14" s="76" t="s">
        <v>75</v>
      </c>
      <c r="C14" s="24">
        <v>1035785.0501044303</v>
      </c>
      <c r="D14" s="24">
        <v>3314994.1738195345</v>
      </c>
      <c r="E14" s="24">
        <v>176221816.6381731</v>
      </c>
      <c r="K14" s="80"/>
      <c r="L14" s="80"/>
      <c r="M14" s="80"/>
    </row>
    <row r="15" spans="1:13" ht="15.75" x14ac:dyDescent="0.25">
      <c r="A15" s="543">
        <v>2013</v>
      </c>
      <c r="B15" s="73" t="s">
        <v>72</v>
      </c>
      <c r="C15" s="39">
        <v>866308.57856670627</v>
      </c>
      <c r="D15" s="39">
        <v>2744649.8969327491</v>
      </c>
      <c r="E15" s="39">
        <v>127280211.77299224</v>
      </c>
      <c r="K15" s="80"/>
      <c r="L15" s="80"/>
      <c r="M15" s="80"/>
    </row>
    <row r="16" spans="1:13" ht="15.75" x14ac:dyDescent="0.25">
      <c r="A16" s="544"/>
      <c r="B16" s="74" t="s">
        <v>73</v>
      </c>
      <c r="C16" s="23">
        <v>1104052.1532732178</v>
      </c>
      <c r="D16" s="23">
        <v>3602144.8070249753</v>
      </c>
      <c r="E16" s="23">
        <v>187874431.48210675</v>
      </c>
      <c r="K16" s="80"/>
      <c r="L16" s="80"/>
      <c r="M16" s="80"/>
    </row>
    <row r="17" spans="1:13" ht="15.75" x14ac:dyDescent="0.25">
      <c r="A17" s="544"/>
      <c r="B17" s="74" t="s">
        <v>74</v>
      </c>
      <c r="C17" s="23">
        <v>1234910.7728599857</v>
      </c>
      <c r="D17" s="23">
        <v>5001852.6263976824</v>
      </c>
      <c r="E17" s="23">
        <v>240412408.8083812</v>
      </c>
      <c r="K17" s="80"/>
      <c r="L17" s="80"/>
      <c r="M17" s="80"/>
    </row>
    <row r="18" spans="1:13" ht="15.75" x14ac:dyDescent="0.25">
      <c r="A18" s="545"/>
      <c r="B18" s="75" t="s">
        <v>75</v>
      </c>
      <c r="C18" s="35">
        <v>864168.91889126517</v>
      </c>
      <c r="D18" s="35">
        <v>3045187.630597827</v>
      </c>
      <c r="E18" s="35">
        <v>159623881.68982363</v>
      </c>
      <c r="K18" s="80"/>
      <c r="L18" s="80"/>
      <c r="M18" s="80"/>
    </row>
    <row r="19" spans="1:13" ht="15.75" x14ac:dyDescent="0.25">
      <c r="A19" s="543">
        <v>2014</v>
      </c>
      <c r="B19" s="73" t="s">
        <v>72</v>
      </c>
      <c r="C19" s="23">
        <v>823327.84199438291</v>
      </c>
      <c r="D19" s="23">
        <v>2487221.0162697919</v>
      </c>
      <c r="E19" s="23">
        <v>144529994.01862174</v>
      </c>
      <c r="K19" s="80"/>
      <c r="L19" s="80"/>
      <c r="M19" s="80"/>
    </row>
    <row r="20" spans="1:13" ht="15.75" x14ac:dyDescent="0.25">
      <c r="A20" s="541"/>
      <c r="B20" s="74" t="s">
        <v>73</v>
      </c>
      <c r="C20" s="23">
        <v>1214967.1952066955</v>
      </c>
      <c r="D20" s="23">
        <v>4449279.0444599874</v>
      </c>
      <c r="E20" s="23">
        <v>199263772.32098252</v>
      </c>
      <c r="K20" s="80"/>
      <c r="L20" s="80"/>
      <c r="M20" s="80"/>
    </row>
    <row r="21" spans="1:13" ht="15.75" x14ac:dyDescent="0.25">
      <c r="A21" s="541"/>
      <c r="B21" s="74" t="s">
        <v>74</v>
      </c>
      <c r="C21" s="23">
        <v>1391964.3437502214</v>
      </c>
      <c r="D21" s="23">
        <v>4847524.7060334291</v>
      </c>
      <c r="E21" s="23">
        <v>254242088.89043844</v>
      </c>
      <c r="K21" s="80"/>
      <c r="L21" s="80"/>
      <c r="M21" s="80"/>
    </row>
    <row r="22" spans="1:13" ht="15.75" x14ac:dyDescent="0.25">
      <c r="A22" s="547"/>
      <c r="B22" s="75" t="s">
        <v>75</v>
      </c>
      <c r="C22" s="23">
        <v>1082887.019396998</v>
      </c>
      <c r="D22" s="23">
        <v>3298345.7834237181</v>
      </c>
      <c r="E22" s="23">
        <v>146866440.50084722</v>
      </c>
      <c r="K22" s="80"/>
      <c r="L22" s="80"/>
      <c r="M22" s="80"/>
    </row>
    <row r="23" spans="1:13" ht="15.75" x14ac:dyDescent="0.25">
      <c r="A23" s="543">
        <v>2015</v>
      </c>
      <c r="B23" s="73" t="s">
        <v>72</v>
      </c>
      <c r="C23" s="39">
        <v>960114.88731890614</v>
      </c>
      <c r="D23" s="39">
        <v>2977548.2758868388</v>
      </c>
      <c r="E23" s="39">
        <v>144889248.9118914</v>
      </c>
      <c r="K23" s="80"/>
      <c r="L23" s="80"/>
      <c r="M23" s="80"/>
    </row>
    <row r="24" spans="1:13" ht="15.75" x14ac:dyDescent="0.25">
      <c r="A24" s="541"/>
      <c r="B24" s="74" t="s">
        <v>73</v>
      </c>
      <c r="C24" s="23">
        <v>1214355.9986104853</v>
      </c>
      <c r="D24" s="23">
        <v>3997037.9014577623</v>
      </c>
      <c r="E24" s="23">
        <v>202319368.26933548</v>
      </c>
      <c r="K24" s="80"/>
      <c r="L24" s="80"/>
      <c r="M24" s="80"/>
    </row>
    <row r="25" spans="1:13" ht="15.75" x14ac:dyDescent="0.25">
      <c r="A25" s="541"/>
      <c r="B25" s="74" t="s">
        <v>74</v>
      </c>
      <c r="C25" s="23">
        <v>1294757.1185588806</v>
      </c>
      <c r="D25" s="23">
        <v>5251216.2853691699</v>
      </c>
      <c r="E25" s="23">
        <v>253832000.53431696</v>
      </c>
      <c r="K25" s="80"/>
      <c r="L25" s="80"/>
      <c r="M25" s="80"/>
    </row>
    <row r="26" spans="1:13" ht="15.75" x14ac:dyDescent="0.25">
      <c r="A26" s="545"/>
      <c r="B26" s="75" t="s">
        <v>75</v>
      </c>
      <c r="C26" s="35">
        <v>1062389.9790400052</v>
      </c>
      <c r="D26" s="35">
        <v>3244966.829573811</v>
      </c>
      <c r="E26" s="35">
        <v>163025654.2401377</v>
      </c>
      <c r="K26" s="80"/>
      <c r="L26" s="80"/>
      <c r="M26" s="80"/>
    </row>
    <row r="27" spans="1:13" s="244" customFormat="1" ht="15.75" x14ac:dyDescent="0.25">
      <c r="A27" s="543">
        <v>2016</v>
      </c>
      <c r="B27" s="73" t="s">
        <v>72</v>
      </c>
      <c r="C27" s="39">
        <v>951375.20328170084</v>
      </c>
      <c r="D27" s="39">
        <v>2936156.0045690606</v>
      </c>
      <c r="E27" s="39">
        <v>158762657.5540235</v>
      </c>
      <c r="J27"/>
      <c r="K27"/>
      <c r="L27"/>
      <c r="M27" s="245"/>
    </row>
    <row r="28" spans="1:13" s="244" customFormat="1" ht="15.75" x14ac:dyDescent="0.25">
      <c r="A28" s="541"/>
      <c r="B28" s="74" t="s">
        <v>73</v>
      </c>
      <c r="C28" s="23">
        <v>1102263.1158371079</v>
      </c>
      <c r="D28" s="23">
        <v>3513513.7462004647</v>
      </c>
      <c r="E28" s="23">
        <v>201817879.30592769</v>
      </c>
      <c r="J28"/>
      <c r="K28"/>
      <c r="L28"/>
      <c r="M28" s="245"/>
    </row>
    <row r="29" spans="1:13" s="244" customFormat="1" ht="15.75" x14ac:dyDescent="0.25">
      <c r="A29" s="541"/>
      <c r="B29" s="74" t="s">
        <v>74</v>
      </c>
      <c r="C29" s="23">
        <v>1381487.9567337183</v>
      </c>
      <c r="D29" s="23">
        <v>4998874.2026607404</v>
      </c>
      <c r="E29" s="23">
        <v>285370832.98945719</v>
      </c>
      <c r="J29"/>
      <c r="K29"/>
      <c r="L29"/>
      <c r="M29" s="245"/>
    </row>
    <row r="30" spans="1:13" s="244" customFormat="1" ht="15.75" x14ac:dyDescent="0.25">
      <c r="A30" s="545"/>
      <c r="B30" s="75" t="s">
        <v>75</v>
      </c>
      <c r="C30" s="35">
        <v>1135974.1318570836</v>
      </c>
      <c r="D30" s="35">
        <v>3726286.4300599489</v>
      </c>
      <c r="E30" s="35">
        <v>204406774.62316018</v>
      </c>
      <c r="J30"/>
      <c r="K30"/>
      <c r="L30"/>
      <c r="M30" s="245"/>
    </row>
    <row r="31" spans="1:13" s="294" customFormat="1" ht="15.75" x14ac:dyDescent="0.25">
      <c r="A31" s="543">
        <v>2017</v>
      </c>
      <c r="B31" s="73" t="s">
        <v>72</v>
      </c>
      <c r="C31" s="39">
        <v>999675.37173908635</v>
      </c>
      <c r="D31" s="39">
        <v>3289271.9077761285</v>
      </c>
      <c r="E31" s="39">
        <v>166748808.32442245</v>
      </c>
      <c r="K31" s="245"/>
      <c r="L31" s="245"/>
      <c r="M31" s="245"/>
    </row>
    <row r="32" spans="1:13" s="294" customFormat="1" ht="15.75" x14ac:dyDescent="0.25">
      <c r="A32" s="541"/>
      <c r="B32" s="74" t="s">
        <v>73</v>
      </c>
      <c r="C32" s="23">
        <v>1202381.7255039918</v>
      </c>
      <c r="D32" s="23">
        <v>3899025.6561034201</v>
      </c>
      <c r="E32" s="23">
        <v>233138651.31258768</v>
      </c>
      <c r="K32" s="245"/>
      <c r="L32" s="245"/>
      <c r="M32" s="245"/>
    </row>
    <row r="33" spans="1:13" s="294" customFormat="1" ht="15.75" x14ac:dyDescent="0.25">
      <c r="A33" s="541"/>
      <c r="B33" s="74" t="s">
        <v>74</v>
      </c>
      <c r="C33" s="23">
        <v>1589719.1684850322</v>
      </c>
      <c r="D33" s="23">
        <v>6025273.8178892415</v>
      </c>
      <c r="E33" s="23">
        <v>318692018.75399643</v>
      </c>
      <c r="K33" s="245"/>
      <c r="L33" s="245"/>
      <c r="M33" s="245"/>
    </row>
    <row r="34" spans="1:13" s="294" customFormat="1" ht="15.75" x14ac:dyDescent="0.25">
      <c r="A34" s="545"/>
      <c r="B34" s="75" t="s">
        <v>75</v>
      </c>
      <c r="C34" s="35">
        <v>1059538.9522760974</v>
      </c>
      <c r="D34" s="35">
        <v>3652555.9421724542</v>
      </c>
      <c r="E34" s="35">
        <v>207549725.04887676</v>
      </c>
      <c r="K34" s="245"/>
      <c r="L34" s="245"/>
      <c r="M34" s="245"/>
    </row>
    <row r="35" spans="1:13" s="294" customFormat="1" ht="15.75" x14ac:dyDescent="0.25">
      <c r="A35" s="543">
        <v>2018</v>
      </c>
      <c r="B35" s="73" t="s">
        <v>72</v>
      </c>
      <c r="C35" s="39">
        <v>992710.7325737793</v>
      </c>
      <c r="D35" s="39">
        <v>3022462.0261653755</v>
      </c>
      <c r="E35" s="39">
        <v>184424025.18913674</v>
      </c>
      <c r="K35" s="245"/>
      <c r="L35" s="245"/>
      <c r="M35" s="245"/>
    </row>
    <row r="36" spans="1:13" s="294" customFormat="1" ht="15.75" x14ac:dyDescent="0.25">
      <c r="A36" s="541"/>
      <c r="B36" s="74" t="s">
        <v>73</v>
      </c>
      <c r="C36" s="23">
        <v>1278003.5500693857</v>
      </c>
      <c r="D36" s="23">
        <v>4006214.756502667</v>
      </c>
      <c r="E36" s="23">
        <v>229465452.15097314</v>
      </c>
      <c r="K36" s="245"/>
      <c r="L36" s="245"/>
      <c r="M36" s="245"/>
    </row>
    <row r="37" spans="1:13" s="294" customFormat="1" ht="15.75" x14ac:dyDescent="0.25">
      <c r="A37" s="541"/>
      <c r="B37" s="74" t="s">
        <v>74</v>
      </c>
      <c r="C37" s="23">
        <v>1497292.8719300269</v>
      </c>
      <c r="D37" s="23">
        <v>5560508.5969960336</v>
      </c>
      <c r="E37" s="23">
        <v>314296297.51253515</v>
      </c>
      <c r="K37" s="245"/>
      <c r="L37" s="245"/>
      <c r="M37" s="245"/>
    </row>
    <row r="38" spans="1:13" s="294" customFormat="1" ht="15.75" x14ac:dyDescent="0.25">
      <c r="A38" s="545"/>
      <c r="B38" s="75" t="s">
        <v>75</v>
      </c>
      <c r="C38" s="35">
        <v>1228921.2976292495</v>
      </c>
      <c r="D38" s="35">
        <v>3706998.4715711186</v>
      </c>
      <c r="E38" s="35">
        <v>240066516.59764299</v>
      </c>
      <c r="K38" s="245"/>
      <c r="L38" s="245"/>
      <c r="M38" s="245"/>
    </row>
    <row r="41" spans="1:13" x14ac:dyDescent="0.25">
      <c r="A41" s="505" t="s">
        <v>41</v>
      </c>
      <c r="B41" s="505"/>
      <c r="C41" s="505"/>
      <c r="D41" s="505"/>
      <c r="E41" s="505"/>
      <c r="F41" s="505"/>
    </row>
    <row r="42" spans="1:13" x14ac:dyDescent="0.25">
      <c r="A42" s="505"/>
      <c r="B42" s="505"/>
      <c r="C42" s="505"/>
      <c r="D42" s="505"/>
      <c r="E42" s="505"/>
      <c r="F42" s="505"/>
    </row>
    <row r="43" spans="1:13" x14ac:dyDescent="0.25">
      <c r="A43" s="505"/>
      <c r="B43" s="505"/>
      <c r="C43" s="505"/>
      <c r="D43" s="505"/>
      <c r="E43" s="505"/>
      <c r="F43" s="505"/>
    </row>
    <row r="44" spans="1:13" x14ac:dyDescent="0.25">
      <c r="A44" s="505" t="s">
        <v>42</v>
      </c>
      <c r="B44" s="505"/>
      <c r="C44" s="505"/>
      <c r="D44" s="505"/>
      <c r="E44" s="505"/>
      <c r="F44" s="505"/>
    </row>
    <row r="45" spans="1:13" x14ac:dyDescent="0.25">
      <c r="A45" s="505"/>
      <c r="B45" s="505"/>
      <c r="C45" s="505"/>
      <c r="D45" s="505"/>
      <c r="E45" s="505"/>
      <c r="F45" s="505"/>
    </row>
    <row r="46" spans="1:13" x14ac:dyDescent="0.25">
      <c r="A46" s="505"/>
      <c r="B46" s="505"/>
      <c r="C46" s="505"/>
      <c r="D46" s="505"/>
      <c r="E46" s="505"/>
      <c r="F46" s="505"/>
    </row>
    <row r="47" spans="1:13" ht="24" customHeight="1" x14ac:dyDescent="0.25">
      <c r="A47" s="505"/>
      <c r="B47" s="505"/>
      <c r="C47" s="505"/>
      <c r="D47" s="505"/>
      <c r="E47" s="505"/>
      <c r="F47" s="505"/>
    </row>
    <row r="48" spans="1:13" x14ac:dyDescent="0.25">
      <c r="A48" s="32"/>
      <c r="B48" s="32"/>
      <c r="C48" s="32"/>
      <c r="D48" s="32"/>
      <c r="E48" s="32"/>
      <c r="F48" s="32"/>
    </row>
    <row r="49" spans="1:6" ht="15.75" x14ac:dyDescent="0.25">
      <c r="A49" s="10"/>
      <c r="B49" s="10"/>
      <c r="C49" s="10"/>
      <c r="D49" s="10"/>
      <c r="E49" s="10"/>
      <c r="F49" s="10"/>
    </row>
    <row r="50" spans="1:6" ht="15.75" x14ac:dyDescent="0.25">
      <c r="A50" s="234" t="s">
        <v>205</v>
      </c>
      <c r="B50" s="10"/>
      <c r="C50" s="10"/>
      <c r="D50" s="10"/>
      <c r="E50" s="10"/>
      <c r="F50" s="10"/>
    </row>
  </sheetData>
  <mergeCells count="15">
    <mergeCell ref="A44:F47"/>
    <mergeCell ref="E5:E6"/>
    <mergeCell ref="A11:A14"/>
    <mergeCell ref="A15:A18"/>
    <mergeCell ref="A23:A26"/>
    <mergeCell ref="A41:F43"/>
    <mergeCell ref="A7:A10"/>
    <mergeCell ref="A5:A6"/>
    <mergeCell ref="B5:B6"/>
    <mergeCell ref="C5:C6"/>
    <mergeCell ref="D5:D6"/>
    <mergeCell ref="A19:A22"/>
    <mergeCell ref="A27:A30"/>
    <mergeCell ref="A31:A34"/>
    <mergeCell ref="A35:A38"/>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85" zoomScaleNormal="85" workbookViewId="0">
      <selection activeCell="A42" sqref="A42"/>
    </sheetView>
  </sheetViews>
  <sheetFormatPr defaultRowHeight="15" x14ac:dyDescent="0.2"/>
  <cols>
    <col min="1" max="1" width="10.7109375" style="10" bestFit="1" customWidth="1"/>
    <col min="2" max="2" width="9.140625" style="10"/>
    <col min="3" max="3" width="14.42578125" style="10" customWidth="1"/>
    <col min="4" max="4" width="14.7109375" style="10" bestFit="1" customWidth="1"/>
    <col min="5" max="19" width="9.140625" style="10"/>
    <col min="20" max="20" width="10.5703125" style="10" bestFit="1" customWidth="1"/>
    <col min="21" max="16384" width="9.140625" style="10"/>
  </cols>
  <sheetData>
    <row r="1" spans="1:20" x14ac:dyDescent="0.2">
      <c r="A1" s="19" t="s">
        <v>40</v>
      </c>
    </row>
    <row r="2" spans="1:20" x14ac:dyDescent="0.2">
      <c r="A2" s="19" t="s">
        <v>21</v>
      </c>
    </row>
    <row r="3" spans="1:20" ht="15.75" x14ac:dyDescent="0.25">
      <c r="A3" s="20" t="s">
        <v>269</v>
      </c>
    </row>
    <row r="7" spans="1:20" x14ac:dyDescent="0.2">
      <c r="A7" s="208"/>
      <c r="B7" s="40"/>
      <c r="C7" s="24"/>
      <c r="D7" s="24"/>
    </row>
    <row r="8" spans="1:20" x14ac:dyDescent="0.2">
      <c r="A8" s="208"/>
      <c r="B8" s="40"/>
      <c r="C8" s="24"/>
      <c r="D8" s="24"/>
    </row>
    <row r="9" spans="1:20" x14ac:dyDescent="0.2">
      <c r="A9" s="208"/>
      <c r="B9" s="40"/>
    </row>
    <row r="10" spans="1:20" ht="15.75" x14ac:dyDescent="0.25">
      <c r="A10" s="208"/>
      <c r="B10" s="40"/>
      <c r="C10" s="209" t="s">
        <v>163</v>
      </c>
      <c r="D10" s="290">
        <v>0.15884633448368715</v>
      </c>
    </row>
    <row r="11" spans="1:20" ht="15.75" x14ac:dyDescent="0.25">
      <c r="A11" s="208"/>
      <c r="B11" s="40"/>
      <c r="C11" s="209" t="s">
        <v>164</v>
      </c>
      <c r="D11" s="288">
        <v>0.11828966647290576</v>
      </c>
      <c r="T11" s="339"/>
    </row>
    <row r="12" spans="1:20" ht="15.75" x14ac:dyDescent="0.25">
      <c r="A12" s="208"/>
      <c r="B12" s="40"/>
      <c r="C12" s="209" t="s">
        <v>162</v>
      </c>
      <c r="D12" s="293">
        <v>0.28509165236202405</v>
      </c>
      <c r="T12" s="339"/>
    </row>
    <row r="13" spans="1:20" ht="15.75" x14ac:dyDescent="0.25">
      <c r="A13" s="208"/>
      <c r="B13" s="40"/>
      <c r="C13" s="209" t="s">
        <v>165</v>
      </c>
      <c r="D13" s="295">
        <v>0.43777234668138315</v>
      </c>
      <c r="T13" s="339"/>
    </row>
    <row r="14" spans="1:20" x14ac:dyDescent="0.2">
      <c r="A14" s="208"/>
      <c r="B14" s="40"/>
      <c r="T14" s="339"/>
    </row>
    <row r="15" spans="1:20" x14ac:dyDescent="0.2">
      <c r="A15" s="208"/>
      <c r="B15" s="40"/>
      <c r="C15" s="24"/>
      <c r="D15" s="24"/>
      <c r="T15" s="339"/>
    </row>
    <row r="16" spans="1:20" x14ac:dyDescent="0.2">
      <c r="A16" s="208"/>
      <c r="B16" s="40"/>
      <c r="C16" s="24"/>
      <c r="D16" s="24"/>
      <c r="T16" s="339"/>
    </row>
    <row r="17" spans="1:20" x14ac:dyDescent="0.2">
      <c r="A17" s="208"/>
      <c r="B17" s="40"/>
      <c r="C17" s="24"/>
      <c r="D17" s="24"/>
      <c r="T17" s="339"/>
    </row>
    <row r="18" spans="1:20" x14ac:dyDescent="0.2">
      <c r="A18" s="208"/>
      <c r="B18" s="40"/>
      <c r="C18" s="24"/>
      <c r="D18" s="24"/>
      <c r="T18" s="339"/>
    </row>
    <row r="19" spans="1:20" x14ac:dyDescent="0.2">
      <c r="A19" s="208"/>
      <c r="B19" s="40"/>
      <c r="C19" s="24"/>
      <c r="D19" s="24"/>
      <c r="T19" s="339"/>
    </row>
    <row r="20" spans="1:20" x14ac:dyDescent="0.2">
      <c r="A20" s="208"/>
      <c r="B20" s="30"/>
      <c r="C20" s="30"/>
      <c r="D20" s="24"/>
      <c r="T20" s="339"/>
    </row>
    <row r="21" spans="1:20" x14ac:dyDescent="0.2">
      <c r="A21" s="208"/>
      <c r="T21" s="339"/>
    </row>
    <row r="22" spans="1:20" x14ac:dyDescent="0.2">
      <c r="A22" s="208"/>
      <c r="B22" s="30"/>
      <c r="C22" s="30"/>
    </row>
    <row r="26" spans="1:20" x14ac:dyDescent="0.2">
      <c r="B26" s="30"/>
      <c r="C26" s="30"/>
    </row>
    <row r="30" spans="1:20" x14ac:dyDescent="0.2">
      <c r="B30" s="30"/>
      <c r="C30" s="30"/>
    </row>
    <row r="32" spans="1:20" x14ac:dyDescent="0.2">
      <c r="B32" s="30"/>
      <c r="C32" s="30"/>
    </row>
    <row r="40" spans="1:17" s="27" customFormat="1" ht="27.75" customHeight="1" x14ac:dyDescent="0.2">
      <c r="A40" s="548" t="s">
        <v>41</v>
      </c>
      <c r="B40" s="548"/>
      <c r="C40" s="548"/>
      <c r="D40" s="548"/>
      <c r="E40" s="548"/>
      <c r="F40" s="548"/>
      <c r="G40" s="548"/>
      <c r="H40" s="548"/>
      <c r="I40" s="548"/>
      <c r="J40" s="548"/>
      <c r="K40" s="548"/>
      <c r="L40" s="548"/>
      <c r="M40" s="548"/>
      <c r="N40" s="548"/>
      <c r="O40" s="548"/>
      <c r="P40" s="548"/>
      <c r="Q40" s="548"/>
    </row>
    <row r="41" spans="1:17" s="27" customFormat="1" ht="36.75" customHeight="1" x14ac:dyDescent="0.2">
      <c r="A41" s="548" t="s">
        <v>42</v>
      </c>
      <c r="B41" s="549"/>
      <c r="C41" s="549"/>
      <c r="D41" s="549"/>
      <c r="E41" s="549"/>
      <c r="F41" s="549"/>
      <c r="G41" s="549"/>
      <c r="H41" s="549"/>
      <c r="I41" s="549"/>
      <c r="J41" s="549"/>
      <c r="K41" s="549"/>
      <c r="L41" s="549"/>
      <c r="M41" s="549"/>
      <c r="N41" s="549"/>
      <c r="O41" s="549"/>
      <c r="P41" s="549"/>
      <c r="Q41" s="549"/>
    </row>
    <row r="42" spans="1:17" x14ac:dyDescent="0.2">
      <c r="A42" s="496" t="s">
        <v>340</v>
      </c>
    </row>
    <row r="43" spans="1:17" x14ac:dyDescent="0.2">
      <c r="A43" s="234" t="s">
        <v>251</v>
      </c>
    </row>
  </sheetData>
  <mergeCells count="2">
    <mergeCell ref="A40:Q40"/>
    <mergeCell ref="A41:Q41"/>
  </mergeCells>
  <hyperlinks>
    <hyperlink ref="A1" location="'Contents '!A1" display="Contents "/>
    <hyperlink ref="A2" location="'Background Notes'!A1" display="Background Notes"/>
  </hyperlinks>
  <pageMargins left="0.7" right="0.7" top="0.75" bottom="0.75" header="0.3" footer="0.3"/>
  <pageSetup paperSize="9" scale="81"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zoomScaleNormal="100" workbookViewId="0">
      <selection activeCell="J24" sqref="J24"/>
    </sheetView>
  </sheetViews>
  <sheetFormatPr defaultRowHeight="15" x14ac:dyDescent="0.25"/>
  <cols>
    <col min="1" max="1" width="55.28515625" bestFit="1" customWidth="1"/>
    <col min="2" max="7" width="13.85546875" bestFit="1" customWidth="1"/>
  </cols>
  <sheetData>
    <row r="1" spans="1:10" s="467" customFormat="1" ht="15.75" x14ac:dyDescent="0.25">
      <c r="A1" s="19" t="s">
        <v>40</v>
      </c>
      <c r="B1" s="10"/>
    </row>
    <row r="2" spans="1:10" s="467" customFormat="1" ht="15.75" x14ac:dyDescent="0.25">
      <c r="A2" s="19" t="s">
        <v>21</v>
      </c>
      <c r="B2" s="10"/>
    </row>
    <row r="3" spans="1:10" ht="15.75" x14ac:dyDescent="0.25">
      <c r="A3" s="22" t="s">
        <v>320</v>
      </c>
      <c r="B3" s="25"/>
      <c r="C3" s="292"/>
      <c r="D3" s="292"/>
      <c r="E3" s="292"/>
      <c r="F3" s="292"/>
      <c r="G3" s="292"/>
      <c r="H3" s="292"/>
      <c r="I3" s="292"/>
      <c r="J3" s="292"/>
    </row>
    <row r="4" spans="1:10" x14ac:dyDescent="0.25">
      <c r="A4" s="292"/>
      <c r="B4" s="292"/>
      <c r="C4" s="292"/>
      <c r="D4" s="292"/>
      <c r="E4" s="292"/>
      <c r="F4" s="292"/>
      <c r="G4" s="292"/>
      <c r="H4" s="292"/>
      <c r="I4" s="292"/>
      <c r="J4" s="292"/>
    </row>
    <row r="5" spans="1:10" x14ac:dyDescent="0.25">
      <c r="A5" s="292"/>
      <c r="B5" s="292"/>
      <c r="C5" s="292"/>
      <c r="D5" s="292"/>
      <c r="E5" s="292"/>
      <c r="F5" s="292"/>
      <c r="G5" s="292"/>
      <c r="H5" s="292"/>
      <c r="I5" s="292"/>
      <c r="J5" s="292"/>
    </row>
    <row r="6" spans="1:10" x14ac:dyDescent="0.25">
      <c r="A6" s="292"/>
      <c r="B6" s="292"/>
      <c r="C6" s="292"/>
      <c r="D6" s="292"/>
      <c r="E6" s="292"/>
      <c r="F6" s="292"/>
      <c r="G6" s="292"/>
      <c r="H6" s="292"/>
      <c r="I6" s="292"/>
      <c r="J6" s="292"/>
    </row>
    <row r="7" spans="1:10" x14ac:dyDescent="0.25">
      <c r="A7" s="292"/>
      <c r="B7" s="292"/>
      <c r="C7" s="292"/>
      <c r="D7" s="292"/>
      <c r="E7" s="292"/>
      <c r="F7" s="292"/>
      <c r="G7" s="292"/>
      <c r="H7" s="292"/>
      <c r="I7" s="292"/>
      <c r="J7" s="292"/>
    </row>
    <row r="8" spans="1:10" x14ac:dyDescent="0.25">
      <c r="A8" s="292"/>
      <c r="B8" s="292"/>
      <c r="C8" s="292"/>
      <c r="D8" s="292"/>
      <c r="E8" s="292"/>
      <c r="F8" s="292"/>
      <c r="G8" s="292"/>
      <c r="H8" s="292"/>
      <c r="I8" s="292"/>
      <c r="J8" s="292"/>
    </row>
    <row r="9" spans="1:10" x14ac:dyDescent="0.25">
      <c r="A9" s="292"/>
      <c r="B9" s="292"/>
      <c r="C9" s="292"/>
      <c r="D9" s="292"/>
      <c r="E9" s="292"/>
      <c r="F9" s="292"/>
      <c r="G9" s="292"/>
      <c r="H9" s="292"/>
      <c r="I9" s="292"/>
      <c r="J9" s="292"/>
    </row>
    <row r="10" spans="1:10" x14ac:dyDescent="0.25">
      <c r="A10" s="292"/>
      <c r="B10" s="292"/>
      <c r="C10" s="292"/>
      <c r="D10" s="292"/>
      <c r="E10" s="292"/>
      <c r="F10" s="292"/>
      <c r="G10" s="292"/>
      <c r="H10" s="292"/>
      <c r="I10" s="292"/>
      <c r="J10" s="292"/>
    </row>
    <row r="11" spans="1:10" x14ac:dyDescent="0.25">
      <c r="A11" s="292"/>
      <c r="B11" s="292"/>
      <c r="C11" s="292"/>
      <c r="D11" s="292"/>
      <c r="E11" s="292"/>
      <c r="F11" s="292"/>
      <c r="G11" s="292"/>
      <c r="H11" s="292"/>
      <c r="I11" s="292"/>
      <c r="J11" s="292"/>
    </row>
    <row r="12" spans="1:10" x14ac:dyDescent="0.25">
      <c r="A12" s="292"/>
      <c r="B12" s="292"/>
      <c r="C12" s="292"/>
      <c r="D12" s="292"/>
      <c r="E12" s="292"/>
      <c r="F12" s="292"/>
      <c r="G12" s="292"/>
      <c r="H12" s="292"/>
      <c r="I12" s="292"/>
      <c r="J12" s="292"/>
    </row>
    <row r="13" spans="1:10" x14ac:dyDescent="0.25">
      <c r="A13" s="292"/>
      <c r="B13" s="482"/>
      <c r="C13" s="482"/>
      <c r="D13" s="482"/>
      <c r="E13" s="482"/>
      <c r="F13" s="482"/>
      <c r="G13" s="482"/>
      <c r="H13" s="292"/>
      <c r="I13" s="292"/>
      <c r="J13" s="292"/>
    </row>
    <row r="14" spans="1:10" x14ac:dyDescent="0.25">
      <c r="A14" s="292"/>
      <c r="B14" s="482"/>
      <c r="C14" s="482"/>
      <c r="D14" s="482"/>
      <c r="E14" s="482"/>
      <c r="F14" s="482"/>
      <c r="G14" s="482"/>
      <c r="H14" s="292"/>
      <c r="I14" s="292"/>
      <c r="J14" s="292"/>
    </row>
    <row r="15" spans="1:10" x14ac:dyDescent="0.25">
      <c r="A15" s="292"/>
      <c r="B15" s="482"/>
      <c r="C15" s="482"/>
      <c r="D15" s="482"/>
      <c r="E15" s="482"/>
      <c r="F15" s="482"/>
      <c r="G15" s="482"/>
      <c r="H15" s="292"/>
      <c r="I15" s="292"/>
      <c r="J15" s="292"/>
    </row>
    <row r="16" spans="1:10" x14ac:dyDescent="0.25">
      <c r="A16" s="292"/>
      <c r="B16" s="482"/>
      <c r="C16" s="482"/>
      <c r="D16" s="482"/>
      <c r="E16" s="482"/>
      <c r="F16" s="482"/>
      <c r="G16" s="482"/>
      <c r="H16" s="292"/>
      <c r="I16" s="292"/>
      <c r="J16" s="292"/>
    </row>
    <row r="17" spans="1:12" x14ac:dyDescent="0.25">
      <c r="A17" s="292"/>
      <c r="B17" s="482"/>
      <c r="C17" s="482"/>
      <c r="D17" s="482"/>
      <c r="E17" s="482"/>
      <c r="F17" s="482"/>
      <c r="G17" s="482"/>
      <c r="H17" s="292"/>
      <c r="I17" s="292"/>
      <c r="J17" s="292"/>
    </row>
    <row r="18" spans="1:12" x14ac:dyDescent="0.25">
      <c r="A18" s="292"/>
      <c r="B18" s="482"/>
      <c r="C18" s="482"/>
      <c r="D18" s="482"/>
      <c r="E18" s="482"/>
      <c r="F18" s="482"/>
      <c r="G18" s="482"/>
      <c r="H18" s="292"/>
      <c r="I18" s="292"/>
      <c r="J18" s="292"/>
    </row>
    <row r="19" spans="1:12" x14ac:dyDescent="0.25">
      <c r="A19" s="292"/>
      <c r="B19" s="482"/>
      <c r="C19" s="482"/>
      <c r="D19" s="482"/>
      <c r="E19" s="482"/>
      <c r="F19" s="482"/>
      <c r="G19" s="482"/>
      <c r="H19" s="292"/>
      <c r="I19" s="292"/>
      <c r="J19" s="292"/>
    </row>
    <row r="20" spans="1:12" x14ac:dyDescent="0.25">
      <c r="A20" s="292"/>
      <c r="B20" s="292"/>
      <c r="C20" s="292"/>
      <c r="D20" s="292"/>
      <c r="E20" s="292"/>
      <c r="F20" s="292"/>
      <c r="G20" s="292"/>
      <c r="H20" s="292"/>
      <c r="I20" s="292"/>
      <c r="J20" s="292"/>
    </row>
    <row r="21" spans="1:12" x14ac:dyDescent="0.25">
      <c r="A21" s="292"/>
      <c r="B21" s="292"/>
      <c r="C21" s="292"/>
      <c r="D21" s="292"/>
      <c r="E21" s="292"/>
      <c r="F21" s="292"/>
      <c r="G21" s="292"/>
      <c r="H21" s="292"/>
      <c r="I21" s="292"/>
      <c r="J21" s="292"/>
    </row>
    <row r="22" spans="1:12" x14ac:dyDescent="0.25">
      <c r="A22" s="292"/>
      <c r="B22" s="292"/>
      <c r="C22" s="292"/>
      <c r="D22" s="292"/>
      <c r="E22" s="292"/>
      <c r="F22" s="292"/>
      <c r="G22" s="292"/>
      <c r="H22" s="292"/>
      <c r="I22" s="292"/>
      <c r="J22" s="292"/>
    </row>
    <row r="23" spans="1:12" x14ac:dyDescent="0.25">
      <c r="A23" s="292"/>
      <c r="B23" s="292"/>
      <c r="C23" s="292"/>
      <c r="D23" s="292"/>
      <c r="E23" s="292"/>
      <c r="F23" s="292"/>
      <c r="G23" s="292"/>
      <c r="H23" s="292"/>
      <c r="I23" s="292"/>
      <c r="J23" s="292"/>
    </row>
    <row r="24" spans="1:12" x14ac:dyDescent="0.25">
      <c r="A24" s="292"/>
      <c r="B24" s="292"/>
      <c r="C24" s="292"/>
      <c r="D24" s="292"/>
      <c r="E24" s="292"/>
      <c r="F24" s="292"/>
      <c r="G24" s="292"/>
      <c r="H24" s="292"/>
      <c r="I24" s="292"/>
      <c r="J24" s="292"/>
    </row>
    <row r="25" spans="1:12" x14ac:dyDescent="0.25">
      <c r="A25" s="292"/>
      <c r="B25" s="292"/>
      <c r="C25" s="292"/>
      <c r="D25" s="292"/>
      <c r="E25" s="292"/>
      <c r="F25" s="292"/>
      <c r="G25" s="292"/>
      <c r="H25" s="292"/>
      <c r="I25" s="292"/>
      <c r="J25" s="292"/>
    </row>
    <row r="26" spans="1:12" x14ac:dyDescent="0.25">
      <c r="A26" s="292"/>
      <c r="B26" s="292"/>
      <c r="C26" s="292"/>
      <c r="D26" s="292"/>
      <c r="E26" s="292"/>
      <c r="F26" s="292"/>
      <c r="G26" s="292"/>
      <c r="H26" s="292"/>
      <c r="I26" s="292"/>
      <c r="J26" s="292"/>
    </row>
    <row r="27" spans="1:12" x14ac:dyDescent="0.25">
      <c r="A27" s="292"/>
      <c r="B27" s="292"/>
      <c r="C27" s="292"/>
      <c r="D27" s="292"/>
      <c r="E27" s="292"/>
      <c r="F27" s="292"/>
      <c r="G27" s="292"/>
      <c r="H27" s="292"/>
      <c r="I27" s="292"/>
      <c r="J27" s="292"/>
    </row>
    <row r="28" spans="1:12" s="467" customFormat="1" x14ac:dyDescent="0.25">
      <c r="A28" s="292"/>
      <c r="B28" s="292"/>
      <c r="C28" s="292"/>
      <c r="D28" s="292"/>
      <c r="E28" s="292"/>
      <c r="F28" s="292"/>
      <c r="G28" s="292"/>
      <c r="H28" s="292"/>
      <c r="I28" s="292"/>
      <c r="J28" s="292"/>
    </row>
    <row r="29" spans="1:12" x14ac:dyDescent="0.25">
      <c r="A29" s="292"/>
      <c r="B29" s="292"/>
      <c r="C29" s="292"/>
      <c r="D29" s="292"/>
      <c r="E29" s="292"/>
      <c r="F29" s="292"/>
      <c r="G29" s="292"/>
      <c r="H29" s="292"/>
      <c r="I29" s="292"/>
      <c r="J29" s="292"/>
    </row>
    <row r="30" spans="1:12" x14ac:dyDescent="0.25">
      <c r="A30" s="292"/>
      <c r="B30" s="292"/>
      <c r="C30" s="292"/>
      <c r="D30" s="292"/>
      <c r="E30" s="292"/>
      <c r="F30" s="292"/>
      <c r="G30" s="292"/>
      <c r="H30" s="292"/>
      <c r="I30" s="292"/>
      <c r="J30" s="292"/>
      <c r="K30" s="292"/>
      <c r="L30" s="292"/>
    </row>
    <row r="31" spans="1:12" x14ac:dyDescent="0.25">
      <c r="A31" s="292"/>
      <c r="B31" s="292"/>
      <c r="C31" s="292"/>
      <c r="D31" s="292"/>
      <c r="E31" s="292"/>
      <c r="F31" s="292"/>
      <c r="G31" s="292"/>
      <c r="H31" s="292"/>
      <c r="I31" s="292"/>
      <c r="J31" s="292"/>
      <c r="K31" s="292"/>
      <c r="L31" s="292"/>
    </row>
    <row r="32" spans="1:12" x14ac:dyDescent="0.25">
      <c r="A32" s="292"/>
      <c r="B32" s="292"/>
      <c r="C32" s="292"/>
      <c r="D32" s="292"/>
      <c r="E32" s="292"/>
      <c r="F32" s="292"/>
      <c r="G32" s="292"/>
      <c r="H32" s="292"/>
      <c r="I32" s="292"/>
      <c r="J32" s="292"/>
      <c r="K32" s="292"/>
      <c r="L32" s="292"/>
    </row>
    <row r="33" spans="1:17" x14ac:dyDescent="0.25">
      <c r="A33" s="292"/>
      <c r="B33" s="292"/>
      <c r="C33" s="292"/>
      <c r="D33" s="292"/>
      <c r="E33" s="292"/>
      <c r="F33" s="292"/>
      <c r="G33" s="292"/>
      <c r="H33" s="292"/>
      <c r="I33" s="292"/>
      <c r="J33" s="292"/>
      <c r="K33" s="292"/>
      <c r="L33" s="292"/>
    </row>
    <row r="34" spans="1:17" x14ac:dyDescent="0.25">
      <c r="A34" s="292"/>
      <c r="B34" s="292"/>
      <c r="C34" s="292"/>
      <c r="D34" s="292"/>
      <c r="E34" s="292"/>
      <c r="F34" s="292"/>
      <c r="G34" s="292"/>
      <c r="H34" s="292"/>
      <c r="I34" s="292"/>
      <c r="J34" s="292"/>
      <c r="K34" s="292"/>
      <c r="L34" s="292"/>
    </row>
    <row r="35" spans="1:17" s="467" customFormat="1" x14ac:dyDescent="0.25">
      <c r="A35" s="292"/>
      <c r="B35" s="292"/>
      <c r="C35" s="292"/>
      <c r="D35" s="292"/>
      <c r="E35" s="292"/>
      <c r="F35" s="292"/>
      <c r="G35" s="292"/>
      <c r="H35" s="292"/>
      <c r="I35" s="292"/>
      <c r="J35" s="292"/>
      <c r="K35" s="292"/>
      <c r="L35" s="292"/>
    </row>
    <row r="36" spans="1:17" ht="20.25" customHeight="1" x14ac:dyDescent="0.25">
      <c r="A36" s="292"/>
      <c r="B36" s="550" t="s">
        <v>67</v>
      </c>
      <c r="C36" s="550"/>
      <c r="D36" s="550"/>
      <c r="E36" s="550"/>
      <c r="F36" s="550"/>
      <c r="G36" s="550"/>
      <c r="H36" s="292"/>
      <c r="I36" s="292"/>
      <c r="J36" s="292"/>
      <c r="K36" s="292"/>
      <c r="L36" s="292"/>
    </row>
    <row r="37" spans="1:17" ht="18.75" customHeight="1" x14ac:dyDescent="0.25">
      <c r="A37" s="22" t="s">
        <v>342</v>
      </c>
      <c r="B37" s="354">
        <v>2013</v>
      </c>
      <c r="C37" s="353">
        <v>2014</v>
      </c>
      <c r="D37" s="343">
        <v>2015</v>
      </c>
      <c r="E37" s="343">
        <v>2016</v>
      </c>
      <c r="F37" s="483">
        <v>2017</v>
      </c>
      <c r="G37" s="484">
        <v>2018</v>
      </c>
      <c r="H37" s="292"/>
      <c r="I37" s="292"/>
      <c r="J37" s="292"/>
      <c r="K37" s="292"/>
      <c r="L37" s="292"/>
    </row>
    <row r="38" spans="1:17" ht="26.25" customHeight="1" x14ac:dyDescent="0.25">
      <c r="A38" s="500" t="s">
        <v>290</v>
      </c>
      <c r="B38" s="471">
        <v>1.1650024802542192</v>
      </c>
      <c r="C38" s="472">
        <v>1.1746083278934194</v>
      </c>
      <c r="D38" s="472">
        <v>1.2954185370815134</v>
      </c>
      <c r="E38" s="473">
        <v>1.3894105400094461</v>
      </c>
      <c r="F38" s="473">
        <v>1.3979195718932709</v>
      </c>
      <c r="G38" s="474">
        <v>1.4245825891732051</v>
      </c>
      <c r="H38" s="470"/>
    </row>
    <row r="39" spans="1:17" ht="15.75" x14ac:dyDescent="0.25">
      <c r="A39" s="500" t="s">
        <v>291</v>
      </c>
      <c r="B39" s="471">
        <v>0.5279090970975987</v>
      </c>
      <c r="C39" s="472">
        <v>0.61415424694110055</v>
      </c>
      <c r="D39" s="472">
        <v>0.66960033395212737</v>
      </c>
      <c r="E39" s="473">
        <v>0.74316577420739638</v>
      </c>
      <c r="F39" s="473">
        <v>0.77758623993157028</v>
      </c>
      <c r="G39" s="474">
        <v>0.79374376830960203</v>
      </c>
      <c r="H39" s="470"/>
    </row>
    <row r="40" spans="1:17" ht="15.75" x14ac:dyDescent="0.25">
      <c r="A40" s="500" t="s">
        <v>344</v>
      </c>
      <c r="B40" s="471">
        <v>0.39635900000000002</v>
      </c>
      <c r="C40" s="472">
        <v>0.38975700000000002</v>
      </c>
      <c r="D40" s="472">
        <v>0.33638299999999999</v>
      </c>
      <c r="E40" s="473">
        <v>0.45413199999999998</v>
      </c>
      <c r="F40" s="475">
        <v>0.482381</v>
      </c>
      <c r="G40" s="476">
        <v>0.59108499999999997</v>
      </c>
      <c r="H40" s="470"/>
    </row>
    <row r="41" spans="1:17" ht="21.75" customHeight="1" x14ac:dyDescent="0.25">
      <c r="A41" s="499" t="s">
        <v>343</v>
      </c>
      <c r="B41" s="477">
        <v>2.0892705773518179</v>
      </c>
      <c r="C41" s="477">
        <v>2.1785195748345201</v>
      </c>
      <c r="D41" s="477">
        <v>2.301401871033641</v>
      </c>
      <c r="E41" s="477">
        <v>2.5867083142168426</v>
      </c>
      <c r="F41" s="477">
        <v>2.6578868118248411</v>
      </c>
      <c r="G41" s="497">
        <v>2.8094113574828072</v>
      </c>
      <c r="H41" s="372"/>
    </row>
    <row r="42" spans="1:17" ht="24" customHeight="1" x14ac:dyDescent="0.25">
      <c r="A42" s="499" t="s">
        <v>127</v>
      </c>
      <c r="B42" s="477">
        <v>1.9801698462393573</v>
      </c>
      <c r="C42" s="478">
        <v>2.3346268255137779</v>
      </c>
      <c r="D42" s="478">
        <v>2.2302161124946362</v>
      </c>
      <c r="E42" s="479">
        <v>1.9843919999999999</v>
      </c>
      <c r="F42" s="479">
        <v>2.1934284061793665</v>
      </c>
      <c r="G42" s="480">
        <v>2.1875170947196345</v>
      </c>
      <c r="H42" s="357"/>
    </row>
    <row r="43" spans="1:17" ht="24.75" customHeight="1" x14ac:dyDescent="0.25">
      <c r="A43" s="33" t="s">
        <v>47</v>
      </c>
      <c r="B43" s="481">
        <v>4.0694404235911747</v>
      </c>
      <c r="C43" s="481">
        <v>4.5131464003482984</v>
      </c>
      <c r="D43" s="481">
        <v>4.5316179835282773</v>
      </c>
      <c r="E43" s="481">
        <v>4.5711003142168432</v>
      </c>
      <c r="F43" s="481">
        <v>4.8513152180042081</v>
      </c>
      <c r="G43" s="498">
        <v>4.9969284522024413</v>
      </c>
    </row>
    <row r="46" spans="1:17" x14ac:dyDescent="0.25">
      <c r="A46" s="548" t="s">
        <v>41</v>
      </c>
      <c r="B46" s="548"/>
      <c r="C46" s="548"/>
      <c r="D46" s="548"/>
      <c r="E46" s="548"/>
      <c r="F46" s="548"/>
      <c r="G46" s="548"/>
      <c r="H46" s="548"/>
      <c r="I46" s="548"/>
      <c r="J46" s="548"/>
      <c r="K46" s="548"/>
      <c r="L46" s="548"/>
      <c r="M46" s="548"/>
      <c r="N46" s="548"/>
      <c r="O46" s="548"/>
      <c r="P46" s="548"/>
      <c r="Q46" s="548"/>
    </row>
    <row r="47" spans="1:17" x14ac:dyDescent="0.25">
      <c r="A47" s="505" t="s">
        <v>42</v>
      </c>
      <c r="B47" s="505"/>
      <c r="C47" s="505"/>
      <c r="D47" s="505"/>
      <c r="E47" s="505"/>
      <c r="F47" s="505"/>
      <c r="G47" s="505"/>
      <c r="H47" s="505"/>
      <c r="I47" s="505"/>
      <c r="J47" s="505"/>
      <c r="K47" s="505"/>
      <c r="L47" s="505"/>
      <c r="M47" s="505"/>
      <c r="N47" s="505"/>
      <c r="O47" s="505"/>
      <c r="P47" s="505"/>
      <c r="Q47" s="505"/>
    </row>
    <row r="48" spans="1:17" ht="15.75" x14ac:dyDescent="0.25">
      <c r="A48" s="496" t="s">
        <v>340</v>
      </c>
      <c r="B48" s="41"/>
      <c r="C48" s="41"/>
      <c r="D48" s="41"/>
      <c r="E48" s="41"/>
      <c r="F48" s="41"/>
      <c r="G48" s="41"/>
      <c r="H48" s="41"/>
      <c r="I48" s="10"/>
      <c r="J48" s="10"/>
      <c r="K48" s="10"/>
      <c r="L48" s="10"/>
      <c r="M48" s="10"/>
      <c r="N48" s="10"/>
      <c r="O48" s="10"/>
      <c r="P48" s="10"/>
      <c r="Q48" s="10"/>
    </row>
    <row r="49" spans="1:17" ht="15.75" x14ac:dyDescent="0.25">
      <c r="A49" s="234" t="s">
        <v>251</v>
      </c>
      <c r="B49" s="10"/>
      <c r="C49" s="10"/>
      <c r="D49" s="10"/>
      <c r="E49" s="10"/>
      <c r="F49" s="10"/>
      <c r="G49" s="10"/>
      <c r="H49" s="10"/>
      <c r="I49" s="10"/>
      <c r="J49" s="10"/>
      <c r="K49" s="10"/>
      <c r="L49" s="10"/>
      <c r="M49" s="10"/>
      <c r="N49" s="10"/>
      <c r="O49" s="10"/>
      <c r="P49" s="10"/>
      <c r="Q49" s="10"/>
    </row>
  </sheetData>
  <mergeCells count="3">
    <mergeCell ref="A46:Q46"/>
    <mergeCell ref="A47:Q47"/>
    <mergeCell ref="B36:G36"/>
  </mergeCells>
  <hyperlinks>
    <hyperlink ref="A1" location="'Contents '!A1" display="Contents "/>
    <hyperlink ref="A2" location="'Background Notes'!A1" display="Background Notes"/>
  </hyperlinks>
  <pageMargins left="0.7" right="0.7" top="0.75" bottom="0.75" header="0.3" footer="0.3"/>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zoomScaleNormal="100" workbookViewId="0">
      <selection activeCell="H31" sqref="H31"/>
    </sheetView>
  </sheetViews>
  <sheetFormatPr defaultRowHeight="15" x14ac:dyDescent="0.25"/>
  <cols>
    <col min="1" max="1" width="55.28515625" style="467" bestFit="1" customWidth="1"/>
    <col min="2" max="7" width="14.5703125" style="467" bestFit="1" customWidth="1"/>
    <col min="8" max="16384" width="9.140625" style="467"/>
  </cols>
  <sheetData>
    <row r="1" spans="1:10" ht="15.75" x14ac:dyDescent="0.25">
      <c r="A1" s="19" t="s">
        <v>40</v>
      </c>
      <c r="B1" s="10"/>
    </row>
    <row r="2" spans="1:10" ht="15.75" x14ac:dyDescent="0.25">
      <c r="A2" s="19" t="s">
        <v>21</v>
      </c>
      <c r="B2" s="10"/>
    </row>
    <row r="3" spans="1:10" ht="15.75" x14ac:dyDescent="0.25">
      <c r="A3" s="22" t="s">
        <v>353</v>
      </c>
      <c r="B3" s="25"/>
      <c r="C3" s="292"/>
      <c r="D3" s="292"/>
      <c r="E3" s="292"/>
      <c r="F3" s="292"/>
      <c r="G3" s="292"/>
      <c r="H3" s="292"/>
      <c r="I3" s="292"/>
      <c r="J3" s="292"/>
    </row>
    <row r="4" spans="1:10" x14ac:dyDescent="0.25">
      <c r="A4" s="292"/>
      <c r="B4" s="292"/>
      <c r="C4" s="292"/>
      <c r="D4" s="292"/>
      <c r="E4" s="292"/>
      <c r="F4" s="292"/>
      <c r="G4" s="292"/>
      <c r="H4" s="292"/>
      <c r="I4" s="292"/>
      <c r="J4" s="292"/>
    </row>
    <row r="5" spans="1:10" x14ac:dyDescent="0.25">
      <c r="A5" s="292"/>
      <c r="B5" s="292"/>
      <c r="C5" s="292"/>
      <c r="D5" s="292"/>
      <c r="E5" s="292"/>
      <c r="F5" s="292"/>
      <c r="G5" s="292"/>
      <c r="H5" s="292"/>
      <c r="I5" s="292"/>
      <c r="J5" s="292"/>
    </row>
    <row r="6" spans="1:10" x14ac:dyDescent="0.25">
      <c r="A6" s="292"/>
      <c r="B6" s="292"/>
      <c r="C6" s="292"/>
      <c r="D6" s="292"/>
      <c r="E6" s="292"/>
      <c r="F6" s="292"/>
      <c r="G6" s="292"/>
      <c r="H6" s="292"/>
      <c r="I6" s="292"/>
      <c r="J6" s="292"/>
    </row>
    <row r="7" spans="1:10" x14ac:dyDescent="0.25">
      <c r="A7" s="292"/>
      <c r="B7" s="292"/>
      <c r="C7" s="292"/>
      <c r="D7" s="292"/>
      <c r="E7" s="292"/>
      <c r="F7" s="292"/>
      <c r="G7" s="292"/>
      <c r="H7" s="292"/>
      <c r="I7" s="292"/>
      <c r="J7" s="292"/>
    </row>
    <row r="8" spans="1:10" x14ac:dyDescent="0.25">
      <c r="A8" s="292"/>
      <c r="B8" s="292"/>
      <c r="C8" s="292"/>
      <c r="D8" s="292"/>
      <c r="E8" s="292"/>
      <c r="F8" s="292"/>
      <c r="G8" s="292"/>
      <c r="H8" s="292"/>
      <c r="I8" s="292"/>
      <c r="J8" s="292"/>
    </row>
    <row r="9" spans="1:10" x14ac:dyDescent="0.25">
      <c r="A9" s="292"/>
      <c r="B9" s="292"/>
      <c r="C9" s="292"/>
      <c r="D9" s="292"/>
      <c r="E9" s="292"/>
      <c r="F9" s="292"/>
      <c r="G9" s="292"/>
      <c r="H9" s="292"/>
      <c r="I9" s="292"/>
      <c r="J9" s="292"/>
    </row>
    <row r="10" spans="1:10" x14ac:dyDescent="0.25">
      <c r="A10" s="292"/>
      <c r="B10" s="292"/>
      <c r="C10" s="292"/>
      <c r="D10" s="292"/>
      <c r="E10" s="292"/>
      <c r="F10" s="292"/>
      <c r="G10" s="292"/>
      <c r="H10" s="292"/>
      <c r="I10" s="292"/>
      <c r="J10" s="292"/>
    </row>
    <row r="11" spans="1:10" x14ac:dyDescent="0.25">
      <c r="A11" s="292"/>
      <c r="B11" s="292"/>
      <c r="C11" s="292"/>
      <c r="D11" s="292"/>
      <c r="E11" s="292"/>
      <c r="F11" s="292"/>
      <c r="G11" s="292"/>
      <c r="H11" s="292"/>
      <c r="I11" s="292"/>
      <c r="J11" s="292"/>
    </row>
    <row r="12" spans="1:10" x14ac:dyDescent="0.25">
      <c r="A12" s="292"/>
      <c r="B12" s="292"/>
      <c r="C12" s="292"/>
      <c r="D12" s="292"/>
      <c r="E12" s="292"/>
      <c r="F12" s="292"/>
      <c r="G12" s="292"/>
      <c r="H12" s="292"/>
      <c r="I12" s="292"/>
      <c r="J12" s="292"/>
    </row>
    <row r="13" spans="1:10" x14ac:dyDescent="0.25">
      <c r="A13" s="292"/>
      <c r="B13" s="482"/>
      <c r="C13" s="482"/>
      <c r="D13" s="482"/>
      <c r="E13" s="482"/>
      <c r="F13" s="482"/>
      <c r="G13" s="482"/>
      <c r="H13" s="292"/>
      <c r="I13" s="292"/>
      <c r="J13" s="292"/>
    </row>
    <row r="14" spans="1:10" x14ac:dyDescent="0.25">
      <c r="A14" s="292"/>
      <c r="B14" s="482"/>
      <c r="C14" s="482"/>
      <c r="D14" s="482"/>
      <c r="E14" s="482"/>
      <c r="F14" s="482"/>
      <c r="G14" s="482"/>
      <c r="H14" s="292"/>
      <c r="I14" s="292"/>
      <c r="J14" s="292"/>
    </row>
    <row r="15" spans="1:10" x14ac:dyDescent="0.25">
      <c r="A15" s="292"/>
      <c r="B15" s="482"/>
      <c r="C15" s="482"/>
      <c r="D15" s="482"/>
      <c r="E15" s="482"/>
      <c r="F15" s="482"/>
      <c r="G15" s="482"/>
      <c r="H15" s="292"/>
      <c r="I15" s="292"/>
      <c r="J15" s="292"/>
    </row>
    <row r="16" spans="1:10" x14ac:dyDescent="0.25">
      <c r="A16" s="292"/>
      <c r="B16" s="482"/>
      <c r="C16" s="482"/>
      <c r="D16" s="482"/>
      <c r="E16" s="482"/>
      <c r="F16" s="482"/>
      <c r="G16" s="482"/>
      <c r="H16" s="292"/>
      <c r="I16" s="292"/>
      <c r="J16" s="292"/>
    </row>
    <row r="17" spans="1:12" x14ac:dyDescent="0.25">
      <c r="A17" s="292"/>
      <c r="B17" s="482"/>
      <c r="C17" s="482"/>
      <c r="D17" s="482"/>
      <c r="E17" s="482"/>
      <c r="F17" s="482"/>
      <c r="G17" s="482"/>
      <c r="H17" s="292"/>
      <c r="I17" s="292"/>
      <c r="J17" s="292"/>
    </row>
    <row r="18" spans="1:12" x14ac:dyDescent="0.25">
      <c r="A18" s="292"/>
      <c r="B18" s="482"/>
      <c r="C18" s="482"/>
      <c r="D18" s="482"/>
      <c r="E18" s="482"/>
      <c r="F18" s="482"/>
      <c r="G18" s="482"/>
      <c r="H18" s="292"/>
      <c r="I18" s="292"/>
      <c r="J18" s="292"/>
    </row>
    <row r="19" spans="1:12" x14ac:dyDescent="0.25">
      <c r="A19" s="292"/>
      <c r="B19" s="482"/>
      <c r="C19" s="482"/>
      <c r="D19" s="482"/>
      <c r="E19" s="482"/>
      <c r="F19" s="482"/>
      <c r="G19" s="482"/>
      <c r="H19" s="292"/>
      <c r="I19" s="292"/>
      <c r="J19" s="292"/>
    </row>
    <row r="20" spans="1:12" x14ac:dyDescent="0.25">
      <c r="A20" s="292"/>
      <c r="B20" s="292"/>
      <c r="C20" s="292"/>
      <c r="D20" s="292"/>
      <c r="E20" s="292"/>
      <c r="F20" s="292"/>
      <c r="G20" s="292"/>
      <c r="H20" s="292"/>
      <c r="I20" s="292"/>
      <c r="J20" s="292"/>
    </row>
    <row r="21" spans="1:12" x14ac:dyDescent="0.25">
      <c r="A21" s="292"/>
      <c r="B21" s="292"/>
      <c r="C21" s="292"/>
      <c r="D21" s="292"/>
      <c r="E21" s="292"/>
      <c r="F21" s="292"/>
      <c r="G21" s="292"/>
      <c r="H21" s="292"/>
      <c r="I21" s="292"/>
      <c r="J21" s="292"/>
    </row>
    <row r="22" spans="1:12" x14ac:dyDescent="0.25">
      <c r="A22" s="292"/>
      <c r="B22" s="292"/>
      <c r="C22" s="292"/>
      <c r="D22" s="292"/>
      <c r="E22" s="292"/>
      <c r="F22" s="292"/>
      <c r="G22" s="292"/>
      <c r="H22" s="292"/>
      <c r="I22" s="292"/>
      <c r="J22" s="292"/>
    </row>
    <row r="23" spans="1:12" x14ac:dyDescent="0.25">
      <c r="A23" s="292"/>
      <c r="B23" s="292"/>
      <c r="C23" s="292"/>
      <c r="D23" s="292"/>
      <c r="E23" s="292"/>
      <c r="F23" s="292"/>
      <c r="G23" s="292"/>
      <c r="H23" s="292"/>
      <c r="I23" s="292"/>
      <c r="J23" s="292"/>
    </row>
    <row r="24" spans="1:12" x14ac:dyDescent="0.25">
      <c r="A24" s="292"/>
      <c r="B24" s="292"/>
      <c r="C24" s="292"/>
      <c r="D24" s="292"/>
      <c r="E24" s="292"/>
      <c r="F24" s="292"/>
      <c r="G24" s="292"/>
      <c r="H24" s="292"/>
      <c r="I24" s="292"/>
      <c r="J24" s="292"/>
    </row>
    <row r="25" spans="1:12" x14ac:dyDescent="0.25">
      <c r="A25" s="292"/>
      <c r="B25" s="292"/>
      <c r="C25" s="292"/>
      <c r="D25" s="292"/>
      <c r="E25" s="292"/>
      <c r="F25" s="292"/>
      <c r="G25" s="292"/>
      <c r="H25" s="292"/>
      <c r="I25" s="292"/>
      <c r="J25" s="292"/>
    </row>
    <row r="26" spans="1:12" x14ac:dyDescent="0.25">
      <c r="A26" s="292"/>
      <c r="B26" s="292"/>
      <c r="C26" s="292"/>
      <c r="D26" s="292"/>
      <c r="E26" s="292"/>
      <c r="F26" s="292"/>
      <c r="G26" s="292"/>
      <c r="H26" s="292"/>
      <c r="I26" s="292"/>
      <c r="J26" s="292"/>
    </row>
    <row r="27" spans="1:12" x14ac:dyDescent="0.25">
      <c r="A27" s="292"/>
      <c r="B27" s="292"/>
      <c r="C27" s="292"/>
      <c r="D27" s="292"/>
      <c r="E27" s="292"/>
      <c r="F27" s="292"/>
      <c r="G27" s="292"/>
      <c r="H27" s="292"/>
      <c r="I27" s="292"/>
      <c r="J27" s="292"/>
    </row>
    <row r="28" spans="1:12" x14ac:dyDescent="0.25">
      <c r="A28" s="292"/>
      <c r="B28" s="292"/>
      <c r="C28" s="292"/>
      <c r="D28" s="292"/>
      <c r="E28" s="292"/>
      <c r="F28" s="292"/>
      <c r="G28" s="292"/>
      <c r="H28" s="292"/>
      <c r="I28" s="292"/>
      <c r="J28" s="292"/>
    </row>
    <row r="29" spans="1:12" x14ac:dyDescent="0.25">
      <c r="A29" s="292"/>
      <c r="B29" s="292"/>
      <c r="C29" s="292"/>
      <c r="D29" s="292"/>
      <c r="E29" s="292"/>
      <c r="F29" s="292"/>
      <c r="G29" s="292"/>
      <c r="H29" s="292"/>
      <c r="I29" s="292"/>
      <c r="J29" s="292"/>
    </row>
    <row r="30" spans="1:12" x14ac:dyDescent="0.25">
      <c r="A30" s="292"/>
      <c r="B30" s="292"/>
      <c r="C30" s="292"/>
      <c r="D30" s="292"/>
      <c r="E30" s="292"/>
      <c r="F30" s="292"/>
      <c r="G30" s="292"/>
      <c r="H30" s="292"/>
      <c r="I30" s="292"/>
      <c r="J30" s="292"/>
      <c r="K30" s="292"/>
      <c r="L30" s="292"/>
    </row>
    <row r="31" spans="1:12" x14ac:dyDescent="0.25">
      <c r="A31" s="292"/>
      <c r="B31" s="292"/>
      <c r="C31" s="292"/>
      <c r="D31" s="292"/>
      <c r="E31" s="292"/>
      <c r="F31" s="292"/>
      <c r="G31" s="292"/>
      <c r="H31" s="292"/>
      <c r="I31" s="292"/>
      <c r="J31" s="292"/>
      <c r="K31" s="292"/>
      <c r="L31" s="292"/>
    </row>
    <row r="32" spans="1:12" x14ac:dyDescent="0.25">
      <c r="A32" s="292"/>
      <c r="B32" s="292"/>
      <c r="C32" s="292"/>
      <c r="D32" s="292"/>
      <c r="E32" s="292"/>
      <c r="F32" s="292"/>
      <c r="G32" s="292"/>
      <c r="H32" s="292"/>
      <c r="I32" s="292"/>
      <c r="J32" s="292"/>
      <c r="K32" s="292"/>
      <c r="L32" s="292"/>
    </row>
    <row r="33" spans="1:17" x14ac:dyDescent="0.25">
      <c r="A33" s="292"/>
      <c r="B33" s="292"/>
      <c r="C33" s="292"/>
      <c r="D33" s="292"/>
      <c r="E33" s="292"/>
      <c r="F33" s="292"/>
      <c r="G33" s="292"/>
      <c r="H33" s="292"/>
      <c r="I33" s="292"/>
      <c r="J33" s="292"/>
      <c r="K33" s="292"/>
      <c r="L33" s="292"/>
    </row>
    <row r="34" spans="1:17" x14ac:dyDescent="0.25">
      <c r="A34" s="292"/>
      <c r="B34" s="292"/>
      <c r="C34" s="292"/>
      <c r="D34" s="292"/>
      <c r="E34" s="292"/>
      <c r="F34" s="292"/>
      <c r="G34" s="292"/>
      <c r="H34" s="292"/>
      <c r="I34" s="292"/>
      <c r="J34" s="292"/>
      <c r="K34" s="292"/>
      <c r="L34" s="292"/>
    </row>
    <row r="35" spans="1:17" x14ac:dyDescent="0.25">
      <c r="A35" s="292"/>
      <c r="B35" s="292"/>
      <c r="C35" s="292"/>
      <c r="D35" s="292"/>
      <c r="E35" s="292"/>
      <c r="F35" s="292"/>
      <c r="G35" s="292"/>
      <c r="H35" s="292"/>
      <c r="I35" s="292"/>
      <c r="J35" s="292"/>
      <c r="K35" s="292"/>
      <c r="L35" s="292"/>
    </row>
    <row r="36" spans="1:17" ht="15.75" x14ac:dyDescent="0.25">
      <c r="A36" s="292"/>
      <c r="B36" s="550" t="s">
        <v>67</v>
      </c>
      <c r="C36" s="550"/>
      <c r="D36" s="550"/>
      <c r="E36" s="550"/>
      <c r="F36" s="550"/>
      <c r="G36" s="550"/>
      <c r="H36" s="292"/>
      <c r="I36" s="292"/>
      <c r="J36" s="292"/>
      <c r="K36" s="292"/>
      <c r="L36" s="292"/>
    </row>
    <row r="37" spans="1:17" ht="15.75" x14ac:dyDescent="0.25">
      <c r="A37" s="22" t="s">
        <v>342</v>
      </c>
      <c r="B37" s="354">
        <v>2013</v>
      </c>
      <c r="C37" s="353">
        <v>2014</v>
      </c>
      <c r="D37" s="343">
        <v>2015</v>
      </c>
      <c r="E37" s="343">
        <v>2016</v>
      </c>
      <c r="F37" s="483">
        <v>2017</v>
      </c>
      <c r="G37" s="484">
        <v>2018</v>
      </c>
      <c r="H37" s="292"/>
      <c r="I37" s="292"/>
      <c r="J37" s="292"/>
      <c r="K37" s="292"/>
      <c r="L37" s="292"/>
    </row>
    <row r="38" spans="1:17" ht="15.75" x14ac:dyDescent="0.25">
      <c r="A38" s="500" t="s">
        <v>290</v>
      </c>
      <c r="B38" s="54">
        <v>273.36172369608795</v>
      </c>
      <c r="C38" s="487">
        <v>257.19597073851457</v>
      </c>
      <c r="D38" s="487">
        <v>274.33334361887637</v>
      </c>
      <c r="E38" s="488">
        <v>315.70106110996142</v>
      </c>
      <c r="F38" s="488">
        <v>318.57468851370209</v>
      </c>
      <c r="G38" s="489">
        <v>327.26552219667815</v>
      </c>
      <c r="H38" s="470"/>
    </row>
    <row r="39" spans="1:17" ht="15.75" x14ac:dyDescent="0.25">
      <c r="A39" s="500" t="s">
        <v>291</v>
      </c>
      <c r="B39" s="54">
        <v>200.38381332788146</v>
      </c>
      <c r="C39" s="487">
        <v>188.84648081067803</v>
      </c>
      <c r="D39" s="487">
        <v>209.45356027919829</v>
      </c>
      <c r="E39" s="488">
        <v>227.59022596474034</v>
      </c>
      <c r="F39" s="488">
        <v>247.88653517509042</v>
      </c>
      <c r="G39" s="489">
        <v>233.28949395973424</v>
      </c>
      <c r="H39" s="470"/>
    </row>
    <row r="40" spans="1:17" ht="15.75" x14ac:dyDescent="0.25">
      <c r="A40" s="500" t="s">
        <v>292</v>
      </c>
      <c r="B40" s="54">
        <v>49.897161584148009</v>
      </c>
      <c r="C40" s="487">
        <v>61.24904686</v>
      </c>
      <c r="D40" s="487">
        <v>60.925191833333336</v>
      </c>
      <c r="E40" s="488">
        <v>69.91214337000001</v>
      </c>
      <c r="F40" s="490">
        <v>90.164909099999988</v>
      </c>
      <c r="G40" s="491">
        <v>108.31916999999999</v>
      </c>
      <c r="H40" s="470"/>
    </row>
    <row r="41" spans="1:17" ht="21.75" customHeight="1" x14ac:dyDescent="0.25">
      <c r="A41" s="499" t="s">
        <v>343</v>
      </c>
      <c r="B41" s="368">
        <f t="shared" ref="B41:G41" si="0">B38+B39+B40</f>
        <v>523.64269860811737</v>
      </c>
      <c r="C41" s="368">
        <f t="shared" si="0"/>
        <v>507.29149840919263</v>
      </c>
      <c r="D41" s="368">
        <f t="shared" si="0"/>
        <v>544.712095731408</v>
      </c>
      <c r="E41" s="368">
        <f t="shared" si="0"/>
        <v>613.20343044470178</v>
      </c>
      <c r="F41" s="368">
        <f t="shared" si="0"/>
        <v>656.62613278879257</v>
      </c>
      <c r="G41" s="495">
        <f t="shared" si="0"/>
        <v>668.87418615641241</v>
      </c>
      <c r="H41" s="372"/>
    </row>
    <row r="42" spans="1:17" ht="25.5" customHeight="1" x14ac:dyDescent="0.25">
      <c r="A42" s="499" t="s">
        <v>127</v>
      </c>
      <c r="B42" s="368">
        <v>191.5482351451864</v>
      </c>
      <c r="C42" s="492">
        <v>237.61079732169731</v>
      </c>
      <c r="D42" s="492">
        <v>219.35417622427354</v>
      </c>
      <c r="E42" s="493">
        <v>237.15471400000001</v>
      </c>
      <c r="F42" s="493">
        <v>269.50307065109081</v>
      </c>
      <c r="G42" s="494">
        <v>299.37810529387588</v>
      </c>
      <c r="H42" s="357"/>
    </row>
    <row r="43" spans="1:17" ht="25.5" customHeight="1" x14ac:dyDescent="0.25">
      <c r="A43" s="33" t="s">
        <v>47</v>
      </c>
      <c r="B43" s="378">
        <f t="shared" ref="B43:G43" si="1">B41+B42</f>
        <v>715.19093375330374</v>
      </c>
      <c r="C43" s="378">
        <f t="shared" si="1"/>
        <v>744.90229573088993</v>
      </c>
      <c r="D43" s="378">
        <f t="shared" si="1"/>
        <v>764.06627195568149</v>
      </c>
      <c r="E43" s="378">
        <f t="shared" si="1"/>
        <v>850.35814444470179</v>
      </c>
      <c r="F43" s="378">
        <f t="shared" si="1"/>
        <v>926.12920343988344</v>
      </c>
      <c r="G43" s="380">
        <f t="shared" si="1"/>
        <v>968.25229145028834</v>
      </c>
    </row>
    <row r="46" spans="1:17" x14ac:dyDescent="0.25">
      <c r="A46" s="548" t="s">
        <v>41</v>
      </c>
      <c r="B46" s="548"/>
      <c r="C46" s="548"/>
      <c r="D46" s="548"/>
      <c r="E46" s="548"/>
      <c r="F46" s="548"/>
      <c r="G46" s="548"/>
      <c r="H46" s="548"/>
      <c r="I46" s="548"/>
      <c r="J46" s="548"/>
      <c r="K46" s="548"/>
      <c r="L46" s="548"/>
      <c r="M46" s="548"/>
      <c r="N46" s="548"/>
      <c r="O46" s="548"/>
      <c r="P46" s="548"/>
      <c r="Q46" s="548"/>
    </row>
    <row r="47" spans="1:17" x14ac:dyDescent="0.25">
      <c r="A47" s="505" t="s">
        <v>42</v>
      </c>
      <c r="B47" s="505"/>
      <c r="C47" s="505"/>
      <c r="D47" s="505"/>
      <c r="E47" s="505"/>
      <c r="F47" s="505"/>
      <c r="G47" s="505"/>
      <c r="H47" s="505"/>
      <c r="I47" s="505"/>
      <c r="J47" s="505"/>
      <c r="K47" s="505"/>
      <c r="L47" s="505"/>
      <c r="M47" s="505"/>
      <c r="N47" s="505"/>
      <c r="O47" s="505"/>
      <c r="P47" s="505"/>
      <c r="Q47" s="505"/>
    </row>
    <row r="48" spans="1:17" ht="15.75" x14ac:dyDescent="0.25">
      <c r="A48" s="496" t="s">
        <v>340</v>
      </c>
      <c r="B48" s="41"/>
      <c r="C48" s="41"/>
      <c r="D48" s="41"/>
      <c r="E48" s="41"/>
      <c r="F48" s="41"/>
      <c r="G48" s="41"/>
      <c r="H48" s="41"/>
      <c r="I48" s="10"/>
      <c r="J48" s="10"/>
      <c r="K48" s="10"/>
      <c r="L48" s="10"/>
      <c r="M48" s="10"/>
      <c r="N48" s="10"/>
      <c r="O48" s="10"/>
      <c r="P48" s="10"/>
      <c r="Q48" s="10"/>
    </row>
    <row r="49" spans="1:17" ht="15.75" x14ac:dyDescent="0.25">
      <c r="A49" s="234" t="s">
        <v>251</v>
      </c>
      <c r="B49" s="10"/>
      <c r="C49" s="10"/>
      <c r="D49" s="10"/>
      <c r="E49" s="10"/>
      <c r="F49" s="10"/>
      <c r="G49" s="10"/>
      <c r="H49" s="10"/>
      <c r="I49" s="10"/>
      <c r="J49" s="10"/>
      <c r="K49" s="10"/>
      <c r="L49" s="10"/>
      <c r="M49" s="10"/>
      <c r="N49" s="10"/>
      <c r="O49" s="10"/>
      <c r="P49" s="10"/>
      <c r="Q49" s="10"/>
    </row>
    <row r="53" spans="1:17" x14ac:dyDescent="0.25">
      <c r="B53" s="486"/>
      <c r="C53" s="486"/>
      <c r="D53" s="486"/>
      <c r="E53" s="486"/>
      <c r="F53" s="486"/>
      <c r="G53" s="486"/>
    </row>
    <row r="54" spans="1:17" x14ac:dyDescent="0.25">
      <c r="B54" s="486"/>
      <c r="C54" s="486"/>
      <c r="D54" s="486"/>
      <c r="E54" s="486"/>
      <c r="F54" s="486"/>
      <c r="G54" s="486"/>
    </row>
    <row r="55" spans="1:17" x14ac:dyDescent="0.25">
      <c r="B55" s="486"/>
      <c r="C55" s="486"/>
      <c r="D55" s="486"/>
      <c r="E55" s="486"/>
      <c r="F55" s="486"/>
      <c r="G55" s="486"/>
    </row>
    <row r="56" spans="1:17" x14ac:dyDescent="0.25">
      <c r="B56" s="486"/>
      <c r="C56" s="486"/>
      <c r="D56" s="486"/>
      <c r="E56" s="486"/>
      <c r="F56" s="486"/>
      <c r="G56" s="486"/>
    </row>
  </sheetData>
  <mergeCells count="3">
    <mergeCell ref="A46:Q46"/>
    <mergeCell ref="A47:Q47"/>
    <mergeCell ref="B36:G36"/>
  </mergeCells>
  <hyperlinks>
    <hyperlink ref="A1" location="'Contents '!A1" display="Contents "/>
    <hyperlink ref="A2" location="'Background Notes'!A1" display="Background Notes"/>
  </hyperlink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showGridLines="0" topLeftCell="A4" zoomScale="115" zoomScaleNormal="115" workbookViewId="0">
      <selection activeCell="B16" sqref="B16"/>
    </sheetView>
  </sheetViews>
  <sheetFormatPr defaultRowHeight="15" x14ac:dyDescent="0.2"/>
  <cols>
    <col min="1" max="1" width="13" style="10" customWidth="1"/>
    <col min="2" max="2" width="118.5703125" style="10" customWidth="1"/>
    <col min="3" max="16384" width="9.140625" style="10"/>
  </cols>
  <sheetData>
    <row r="1" spans="1:2" x14ac:dyDescent="0.2">
      <c r="A1" s="19" t="s">
        <v>20</v>
      </c>
    </row>
    <row r="2" spans="1:2" x14ac:dyDescent="0.2">
      <c r="A2" s="19" t="s">
        <v>21</v>
      </c>
    </row>
    <row r="3" spans="1:2" ht="8.25" customHeight="1" x14ac:dyDescent="0.2"/>
    <row r="4" spans="1:2" ht="15.75" x14ac:dyDescent="0.25">
      <c r="B4" s="20" t="s">
        <v>22</v>
      </c>
    </row>
    <row r="5" spans="1:2" ht="15.75" x14ac:dyDescent="0.25">
      <c r="A5" s="20" t="s">
        <v>23</v>
      </c>
    </row>
    <row r="6" spans="1:2" x14ac:dyDescent="0.2">
      <c r="A6" s="19" t="s">
        <v>24</v>
      </c>
      <c r="B6" s="291" t="s">
        <v>300</v>
      </c>
    </row>
    <row r="7" spans="1:2" x14ac:dyDescent="0.2">
      <c r="A7" s="19" t="s">
        <v>25</v>
      </c>
      <c r="B7" s="291" t="s">
        <v>301</v>
      </c>
    </row>
    <row r="8" spans="1:2" x14ac:dyDescent="0.2">
      <c r="A8" s="19" t="s">
        <v>26</v>
      </c>
      <c r="B8" s="291" t="s">
        <v>302</v>
      </c>
    </row>
    <row r="9" spans="1:2" x14ac:dyDescent="0.2">
      <c r="A9" s="19" t="s">
        <v>27</v>
      </c>
      <c r="B9" s="291" t="s">
        <v>303</v>
      </c>
    </row>
    <row r="10" spans="1:2" x14ac:dyDescent="0.2">
      <c r="A10" s="19" t="s">
        <v>28</v>
      </c>
      <c r="B10" s="291" t="s">
        <v>304</v>
      </c>
    </row>
    <row r="11" spans="1:2" x14ac:dyDescent="0.2">
      <c r="A11" s="19" t="s">
        <v>29</v>
      </c>
      <c r="B11" s="291" t="s">
        <v>306</v>
      </c>
    </row>
    <row r="12" spans="1:2" x14ac:dyDescent="0.2">
      <c r="A12" s="19" t="s">
        <v>30</v>
      </c>
      <c r="B12" s="291" t="s">
        <v>308</v>
      </c>
    </row>
    <row r="13" spans="1:2" x14ac:dyDescent="0.2">
      <c r="A13" s="19" t="s">
        <v>156</v>
      </c>
      <c r="B13" s="291" t="s">
        <v>309</v>
      </c>
    </row>
    <row r="14" spans="1:2" x14ac:dyDescent="0.2">
      <c r="A14" s="19" t="s">
        <v>157</v>
      </c>
      <c r="B14" s="291" t="s">
        <v>311</v>
      </c>
    </row>
    <row r="15" spans="1:2" x14ac:dyDescent="0.2">
      <c r="A15" s="19" t="s">
        <v>158</v>
      </c>
      <c r="B15" s="291" t="s">
        <v>312</v>
      </c>
    </row>
    <row r="16" spans="1:2" x14ac:dyDescent="0.2">
      <c r="A16" s="19" t="s">
        <v>159</v>
      </c>
      <c r="B16" s="291" t="s">
        <v>313</v>
      </c>
    </row>
    <row r="17" spans="1:2" x14ac:dyDescent="0.2">
      <c r="A17" s="19" t="s">
        <v>160</v>
      </c>
      <c r="B17" s="291" t="s">
        <v>314</v>
      </c>
    </row>
    <row r="18" spans="1:2" x14ac:dyDescent="0.2">
      <c r="A18" s="19" t="s">
        <v>161</v>
      </c>
      <c r="B18" s="291" t="s">
        <v>315</v>
      </c>
    </row>
    <row r="19" spans="1:2" x14ac:dyDescent="0.2">
      <c r="A19" s="19"/>
      <c r="B19" s="51"/>
    </row>
    <row r="20" spans="1:2" ht="15.75" x14ac:dyDescent="0.25">
      <c r="A20" s="21" t="s">
        <v>76</v>
      </c>
    </row>
    <row r="21" spans="1:2" x14ac:dyDescent="0.2">
      <c r="A21" s="19" t="s">
        <v>31</v>
      </c>
      <c r="B21" s="291" t="s">
        <v>317</v>
      </c>
    </row>
    <row r="22" spans="1:2" ht="10.5" customHeight="1" x14ac:dyDescent="0.2">
      <c r="A22" s="19"/>
    </row>
    <row r="23" spans="1:2" ht="15.75" x14ac:dyDescent="0.25">
      <c r="B23" s="20" t="s">
        <v>32</v>
      </c>
    </row>
    <row r="24" spans="1:2" x14ac:dyDescent="0.2">
      <c r="A24" s="19" t="s">
        <v>175</v>
      </c>
      <c r="B24" s="291" t="s">
        <v>318</v>
      </c>
    </row>
    <row r="25" spans="1:2" x14ac:dyDescent="0.2">
      <c r="A25" s="19" t="s">
        <v>33</v>
      </c>
      <c r="B25" s="291" t="s">
        <v>319</v>
      </c>
    </row>
    <row r="26" spans="1:2" x14ac:dyDescent="0.2">
      <c r="A26" s="19" t="s">
        <v>34</v>
      </c>
      <c r="B26" s="291" t="s">
        <v>328</v>
      </c>
    </row>
    <row r="27" spans="1:2" x14ac:dyDescent="0.2">
      <c r="A27" s="19" t="s">
        <v>35</v>
      </c>
      <c r="B27" s="291" t="s">
        <v>329</v>
      </c>
    </row>
    <row r="28" spans="1:2" x14ac:dyDescent="0.2">
      <c r="A28" s="19" t="s">
        <v>36</v>
      </c>
      <c r="B28" s="291" t="s">
        <v>331</v>
      </c>
    </row>
    <row r="29" spans="1:2" x14ac:dyDescent="0.2">
      <c r="A29" s="19" t="s">
        <v>37</v>
      </c>
      <c r="B29" s="291" t="s">
        <v>330</v>
      </c>
    </row>
    <row r="30" spans="1:2" x14ac:dyDescent="0.2">
      <c r="A30" s="19" t="s">
        <v>38</v>
      </c>
      <c r="B30" s="291" t="s">
        <v>332</v>
      </c>
    </row>
    <row r="31" spans="1:2" x14ac:dyDescent="0.2">
      <c r="A31" s="19" t="s">
        <v>39</v>
      </c>
      <c r="B31" s="291" t="s">
        <v>333</v>
      </c>
    </row>
    <row r="32" spans="1:2" x14ac:dyDescent="0.2">
      <c r="A32" s="19" t="s">
        <v>326</v>
      </c>
      <c r="B32" s="432" t="s">
        <v>334</v>
      </c>
    </row>
    <row r="33" spans="1:2" x14ac:dyDescent="0.2">
      <c r="A33" s="19" t="s">
        <v>327</v>
      </c>
      <c r="B33" s="291" t="s">
        <v>336</v>
      </c>
    </row>
    <row r="35" spans="1:2" x14ac:dyDescent="0.2">
      <c r="A35" s="19" t="s">
        <v>20</v>
      </c>
    </row>
    <row r="36" spans="1:2" x14ac:dyDescent="0.2">
      <c r="A36" s="19" t="s">
        <v>21</v>
      </c>
    </row>
  </sheetData>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35" location="Contact!A1" display="Contact"/>
    <hyperlink ref="A24" location="'Figure 1'!A1" display="Figure 1"/>
    <hyperlink ref="A27" location="'Figure 4'!A1" display="Figure 4"/>
    <hyperlink ref="A28" location="'Figure 5'!A1" display="Figure 5"/>
    <hyperlink ref="A29" location="'Figure 6'!A1" display="Figure 6"/>
    <hyperlink ref="A30" location="'Figure 7'!A1" display="Figure 7"/>
    <hyperlink ref="A31" location="'Figure 8'!A1" display="Figure 8"/>
    <hyperlink ref="A32" location="'Figure 9'!A1" display="Figure 9"/>
    <hyperlink ref="A33" location="'Figure 10'!A1" display="Figure 10"/>
    <hyperlink ref="A36" location="'Background Notes'!A1" display="Background Notes"/>
    <hyperlink ref="A21" location="'Table 2.1'!A1" display="Table 2.1"/>
    <hyperlink ref="A1" location="Contact!A1" display="Contact"/>
    <hyperlink ref="A2" location="'Background Notes'!A1" display="Background Notes"/>
    <hyperlink ref="A13" location="'Table 1.8'!A1" display="Table 1.8"/>
    <hyperlink ref="A14" location="'Table 1.9'!A1" display="Table 1.9"/>
    <hyperlink ref="A15" location="'Table 1.10'!A1" display="Table 1.10"/>
    <hyperlink ref="A16" location="'Table 1.11'!A1" display="Table 1.11"/>
    <hyperlink ref="A17" location="'Table 1.12'!A1" display="Table 1.12"/>
    <hyperlink ref="A18" location="'Table 1.13'!A1" display="Table 1.13"/>
    <hyperlink ref="A25" location="'Figure 2'!A1" display="Figure 2"/>
    <hyperlink ref="A26" location="'Figure 3'!A1" display="Figure 3"/>
  </hyperlinks>
  <pageMargins left="0.7" right="0.7" top="0.75" bottom="0.75" header="0.3" footer="0.3"/>
  <pageSetup paperSize="9" scale="9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GridLines="0" zoomScale="85" zoomScaleNormal="85" workbookViewId="0">
      <selection activeCell="A38" sqref="A38"/>
    </sheetView>
  </sheetViews>
  <sheetFormatPr defaultRowHeight="15" x14ac:dyDescent="0.2"/>
  <cols>
    <col min="1" max="1" width="11" style="10" customWidth="1"/>
    <col min="2" max="2" width="9.140625" style="10"/>
    <col min="3" max="3" width="22.140625" style="10" customWidth="1"/>
    <col min="4" max="4" width="10.7109375" style="10" bestFit="1" customWidth="1"/>
    <col min="5" max="16384" width="9.140625" style="10"/>
  </cols>
  <sheetData>
    <row r="1" spans="1:4" x14ac:dyDescent="0.2">
      <c r="A1" s="19" t="s">
        <v>40</v>
      </c>
    </row>
    <row r="2" spans="1:4" x14ac:dyDescent="0.2">
      <c r="A2" s="19" t="s">
        <v>21</v>
      </c>
    </row>
    <row r="3" spans="1:4" ht="15.75" x14ac:dyDescent="0.25">
      <c r="A3" s="20" t="s">
        <v>321</v>
      </c>
    </row>
    <row r="6" spans="1:4" x14ac:dyDescent="0.2">
      <c r="C6" s="24"/>
      <c r="D6" s="24"/>
    </row>
    <row r="11" spans="1:4" ht="15.75" x14ac:dyDescent="0.25">
      <c r="C11" s="292" t="s">
        <v>270</v>
      </c>
      <c r="D11" s="289">
        <v>26.663017279934373</v>
      </c>
    </row>
    <row r="12" spans="1:4" ht="15.75" x14ac:dyDescent="0.25">
      <c r="C12" s="292" t="s">
        <v>271</v>
      </c>
      <c r="D12" s="289">
        <v>108.70399999999999</v>
      </c>
    </row>
    <row r="13" spans="1:4" ht="15.75" x14ac:dyDescent="0.25">
      <c r="C13" s="292" t="s">
        <v>272</v>
      </c>
      <c r="D13" s="289">
        <v>16.157528378031799</v>
      </c>
    </row>
    <row r="14" spans="1:4" ht="15.75" x14ac:dyDescent="0.25">
      <c r="C14" s="292" t="s">
        <v>273</v>
      </c>
      <c r="D14" s="289">
        <v>-5.911311459732242</v>
      </c>
    </row>
    <row r="18" spans="1:4" x14ac:dyDescent="0.2">
      <c r="A18" s="551"/>
      <c r="C18" s="24"/>
      <c r="D18" s="24"/>
    </row>
    <row r="19" spans="1:4" ht="15.75" x14ac:dyDescent="0.25">
      <c r="A19" s="551"/>
      <c r="B19" s="292"/>
      <c r="C19" s="289"/>
      <c r="D19" s="24"/>
    </row>
    <row r="20" spans="1:4" ht="15.75" x14ac:dyDescent="0.25">
      <c r="A20" s="551"/>
      <c r="B20" s="292"/>
      <c r="C20" s="289"/>
      <c r="D20" s="24"/>
    </row>
    <row r="21" spans="1:4" ht="15.75" x14ac:dyDescent="0.25">
      <c r="A21" s="551"/>
      <c r="B21" s="292"/>
      <c r="C21" s="289"/>
      <c r="D21" s="24"/>
    </row>
    <row r="22" spans="1:4" ht="15.75" x14ac:dyDescent="0.25">
      <c r="B22" s="292"/>
      <c r="C22" s="289"/>
    </row>
    <row r="36" spans="1:17" s="27" customFormat="1" ht="27" customHeight="1" x14ac:dyDescent="0.2">
      <c r="A36" s="548" t="s">
        <v>41</v>
      </c>
      <c r="B36" s="548"/>
      <c r="C36" s="548"/>
      <c r="D36" s="548"/>
      <c r="E36" s="548"/>
      <c r="F36" s="548"/>
      <c r="G36" s="548"/>
      <c r="H36" s="548"/>
      <c r="I36" s="548"/>
      <c r="J36" s="548"/>
      <c r="K36" s="548"/>
      <c r="L36" s="548"/>
      <c r="M36" s="548"/>
      <c r="N36" s="548"/>
      <c r="O36" s="548"/>
      <c r="P36" s="548"/>
      <c r="Q36" s="548"/>
    </row>
    <row r="37" spans="1:17" s="27" customFormat="1" ht="47.25" customHeight="1" x14ac:dyDescent="0.2">
      <c r="A37" s="505" t="s">
        <v>42</v>
      </c>
      <c r="B37" s="505"/>
      <c r="C37" s="505"/>
      <c r="D37" s="505"/>
      <c r="E37" s="505"/>
      <c r="F37" s="505"/>
      <c r="G37" s="505"/>
      <c r="H37" s="505"/>
      <c r="I37" s="505"/>
      <c r="J37" s="505"/>
      <c r="K37" s="505"/>
      <c r="L37" s="505"/>
      <c r="M37" s="505"/>
      <c r="N37" s="505"/>
      <c r="O37" s="505"/>
      <c r="P37" s="505"/>
      <c r="Q37" s="505"/>
    </row>
    <row r="38" spans="1:17" x14ac:dyDescent="0.2">
      <c r="A38" s="496" t="s">
        <v>340</v>
      </c>
      <c r="B38" s="41"/>
      <c r="C38" s="41"/>
      <c r="D38" s="41"/>
      <c r="E38" s="41"/>
      <c r="F38" s="41"/>
      <c r="G38" s="41"/>
      <c r="H38" s="41"/>
    </row>
    <row r="39" spans="1:17" x14ac:dyDescent="0.2">
      <c r="A39" s="234" t="s">
        <v>251</v>
      </c>
    </row>
  </sheetData>
  <sortState ref="C11:D14">
    <sortCondition ref="D11"/>
  </sortState>
  <mergeCells count="3">
    <mergeCell ref="A36:Q36"/>
    <mergeCell ref="A37:Q37"/>
    <mergeCell ref="A18:A21"/>
  </mergeCells>
  <hyperlinks>
    <hyperlink ref="A1" location="'Contents '!A1" display="Contents "/>
    <hyperlink ref="A2" location="'Background Notes'!A1" display="Background Notes"/>
  </hyperlinks>
  <pageMargins left="0.7" right="0.7" top="0.75" bottom="0.75" header="0.3" footer="0.3"/>
  <pageSetup paperSize="9" scale="76"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8"/>
  <sheetViews>
    <sheetView showGridLines="0" workbookViewId="0">
      <selection activeCell="U18" sqref="U18"/>
    </sheetView>
  </sheetViews>
  <sheetFormatPr defaultRowHeight="15" x14ac:dyDescent="0.25"/>
  <cols>
    <col min="1" max="36" width="9.140625" style="294"/>
    <col min="37" max="37" width="22.7109375" style="294" bestFit="1" customWidth="1"/>
    <col min="38" max="38" width="9.140625" style="294"/>
    <col min="39" max="39" width="9.5703125" style="294" bestFit="1" customWidth="1"/>
    <col min="40" max="16384" width="9.140625" style="294"/>
  </cols>
  <sheetData>
    <row r="1" spans="1:37" ht="15.75" x14ac:dyDescent="0.25">
      <c r="A1" s="19" t="s">
        <v>40</v>
      </c>
    </row>
    <row r="2" spans="1:37" ht="15.75" x14ac:dyDescent="0.25">
      <c r="A2" s="19" t="s">
        <v>21</v>
      </c>
    </row>
    <row r="3" spans="1:37" ht="15.75" x14ac:dyDescent="0.25">
      <c r="A3" s="20" t="s">
        <v>322</v>
      </c>
    </row>
    <row r="4" spans="1:37" x14ac:dyDescent="0.25">
      <c r="AJ4" s="430" t="s">
        <v>67</v>
      </c>
      <c r="AK4" s="430" t="s">
        <v>243</v>
      </c>
    </row>
    <row r="5" spans="1:37" x14ac:dyDescent="0.25">
      <c r="AJ5" s="294">
        <v>1959</v>
      </c>
      <c r="AK5" s="294">
        <v>633000</v>
      </c>
    </row>
    <row r="6" spans="1:37" x14ac:dyDescent="0.25">
      <c r="AJ6" s="294">
        <v>1960</v>
      </c>
    </row>
    <row r="7" spans="1:37" x14ac:dyDescent="0.25">
      <c r="AJ7" s="294">
        <v>1961</v>
      </c>
    </row>
    <row r="8" spans="1:37" x14ac:dyDescent="0.25">
      <c r="AJ8" s="294">
        <v>1962</v>
      </c>
    </row>
    <row r="9" spans="1:37" x14ac:dyDescent="0.25">
      <c r="AJ9" s="294">
        <v>1963</v>
      </c>
      <c r="AK9" s="294">
        <v>704600</v>
      </c>
    </row>
    <row r="10" spans="1:37" x14ac:dyDescent="0.25">
      <c r="AJ10" s="294">
        <v>1964</v>
      </c>
    </row>
    <row r="11" spans="1:37" x14ac:dyDescent="0.25">
      <c r="AJ11" s="294">
        <v>1965</v>
      </c>
    </row>
    <row r="12" spans="1:37" x14ac:dyDescent="0.25">
      <c r="AJ12" s="294">
        <v>1966</v>
      </c>
    </row>
    <row r="13" spans="1:37" x14ac:dyDescent="0.25">
      <c r="AJ13" s="294">
        <v>1967</v>
      </c>
      <c r="AK13" s="294">
        <v>1080000</v>
      </c>
    </row>
    <row r="14" spans="1:37" x14ac:dyDescent="0.25">
      <c r="AJ14" s="294">
        <v>1968</v>
      </c>
      <c r="AK14" s="294">
        <v>1139000</v>
      </c>
    </row>
    <row r="15" spans="1:37" x14ac:dyDescent="0.25">
      <c r="AJ15" s="294">
        <v>1969</v>
      </c>
      <c r="AK15" s="294">
        <v>1066000</v>
      </c>
    </row>
    <row r="16" spans="1:37" x14ac:dyDescent="0.25">
      <c r="AJ16" s="294">
        <v>1970</v>
      </c>
      <c r="AK16" s="294">
        <v>977000</v>
      </c>
    </row>
    <row r="17" spans="36:37" x14ac:dyDescent="0.25">
      <c r="AJ17" s="294">
        <v>1971</v>
      </c>
      <c r="AK17" s="294">
        <v>670000</v>
      </c>
    </row>
    <row r="18" spans="36:37" x14ac:dyDescent="0.25">
      <c r="AJ18" s="294">
        <v>1972</v>
      </c>
      <c r="AK18" s="294">
        <v>435000</v>
      </c>
    </row>
    <row r="19" spans="36:37" x14ac:dyDescent="0.25">
      <c r="AJ19" s="294">
        <v>1973</v>
      </c>
      <c r="AK19" s="294">
        <v>486800</v>
      </c>
    </row>
    <row r="20" spans="36:37" x14ac:dyDescent="0.25">
      <c r="AJ20" s="294">
        <v>1974</v>
      </c>
      <c r="AK20" s="294">
        <v>486800</v>
      </c>
    </row>
    <row r="21" spans="36:37" x14ac:dyDescent="0.25">
      <c r="AJ21" s="294">
        <v>1975</v>
      </c>
      <c r="AK21" s="294">
        <v>529600</v>
      </c>
    </row>
    <row r="22" spans="36:37" x14ac:dyDescent="0.25">
      <c r="AJ22" s="294">
        <v>1976</v>
      </c>
      <c r="AK22" s="294">
        <v>432000</v>
      </c>
    </row>
    <row r="23" spans="36:37" x14ac:dyDescent="0.25">
      <c r="AJ23" s="294">
        <v>1977</v>
      </c>
      <c r="AK23" s="294">
        <v>503200</v>
      </c>
    </row>
    <row r="24" spans="36:37" x14ac:dyDescent="0.25">
      <c r="AJ24" s="294">
        <v>1978</v>
      </c>
      <c r="AK24" s="294">
        <v>628100</v>
      </c>
    </row>
    <row r="25" spans="36:37" x14ac:dyDescent="0.25">
      <c r="AJ25" s="294">
        <v>1979</v>
      </c>
      <c r="AK25" s="294">
        <v>728000</v>
      </c>
    </row>
    <row r="26" spans="36:37" x14ac:dyDescent="0.25">
      <c r="AJ26" s="294">
        <v>1980</v>
      </c>
      <c r="AK26" s="294">
        <v>710000</v>
      </c>
    </row>
    <row r="27" spans="36:37" x14ac:dyDescent="0.25">
      <c r="AJ27" s="294">
        <v>1981</v>
      </c>
      <c r="AK27" s="294">
        <v>588000</v>
      </c>
    </row>
    <row r="28" spans="36:37" x14ac:dyDescent="0.25">
      <c r="AJ28" s="294">
        <v>1982</v>
      </c>
      <c r="AK28" s="294">
        <v>712000</v>
      </c>
    </row>
    <row r="29" spans="36:37" x14ac:dyDescent="0.25">
      <c r="AJ29" s="294">
        <v>1983</v>
      </c>
      <c r="AK29" s="294">
        <v>865300</v>
      </c>
    </row>
    <row r="30" spans="36:37" x14ac:dyDescent="0.25">
      <c r="AJ30" s="294">
        <v>1984</v>
      </c>
      <c r="AK30" s="294">
        <v>907800</v>
      </c>
    </row>
    <row r="31" spans="36:37" x14ac:dyDescent="0.25">
      <c r="AJ31" s="294">
        <v>1985</v>
      </c>
      <c r="AK31" s="294">
        <v>862500</v>
      </c>
    </row>
    <row r="32" spans="36:37" x14ac:dyDescent="0.25">
      <c r="AJ32" s="294">
        <v>1986</v>
      </c>
      <c r="AK32" s="294">
        <v>824100</v>
      </c>
    </row>
    <row r="33" spans="1:38" x14ac:dyDescent="0.25">
      <c r="AJ33" s="294">
        <v>1987</v>
      </c>
      <c r="AK33" s="294">
        <v>942800</v>
      </c>
    </row>
    <row r="34" spans="1:38" x14ac:dyDescent="0.25">
      <c r="AJ34" s="294">
        <v>1988</v>
      </c>
      <c r="AK34" s="294">
        <v>930400</v>
      </c>
    </row>
    <row r="35" spans="1:38" x14ac:dyDescent="0.25">
      <c r="AJ35" s="294">
        <v>1989</v>
      </c>
      <c r="AK35" s="294">
        <v>1090600</v>
      </c>
    </row>
    <row r="36" spans="1:38" x14ac:dyDescent="0.25">
      <c r="AJ36" s="294">
        <v>1990</v>
      </c>
      <c r="AK36" s="294">
        <v>1152800</v>
      </c>
    </row>
    <row r="37" spans="1:38" x14ac:dyDescent="0.25">
      <c r="AJ37" s="294">
        <v>1991</v>
      </c>
      <c r="AK37" s="294">
        <v>1186100</v>
      </c>
    </row>
    <row r="38" spans="1:38" x14ac:dyDescent="0.25">
      <c r="AJ38" s="294">
        <v>1992</v>
      </c>
      <c r="AK38" s="294">
        <v>1252500</v>
      </c>
    </row>
    <row r="39" spans="1:38" x14ac:dyDescent="0.25">
      <c r="A39" s="552" t="s">
        <v>166</v>
      </c>
      <c r="B39" s="552"/>
      <c r="C39" s="552"/>
      <c r="D39" s="552"/>
      <c r="E39" s="552"/>
      <c r="F39" s="552"/>
      <c r="G39" s="552"/>
      <c r="H39" s="552"/>
      <c r="I39" s="552"/>
      <c r="J39" s="552"/>
      <c r="K39" s="552"/>
      <c r="AJ39" s="294">
        <v>1993</v>
      </c>
      <c r="AK39" s="294">
        <v>1262000</v>
      </c>
    </row>
    <row r="40" spans="1:38" ht="15.75" x14ac:dyDescent="0.25">
      <c r="A40" s="210"/>
      <c r="B40" s="211"/>
      <c r="C40" s="211"/>
      <c r="D40" s="211"/>
      <c r="E40" s="211"/>
      <c r="F40" s="211"/>
      <c r="G40" s="211"/>
      <c r="H40" s="211"/>
      <c r="I40" s="211"/>
      <c r="J40" s="211"/>
      <c r="K40" s="211"/>
      <c r="AJ40" s="294">
        <v>1994</v>
      </c>
      <c r="AK40" s="294">
        <v>1294000</v>
      </c>
    </row>
    <row r="41" spans="1:38" ht="15" customHeight="1" x14ac:dyDescent="0.25">
      <c r="A41" s="553" t="s">
        <v>274</v>
      </c>
      <c r="B41" s="553"/>
      <c r="C41" s="553"/>
      <c r="D41" s="553"/>
      <c r="E41" s="553"/>
      <c r="F41" s="553"/>
      <c r="G41" s="553"/>
      <c r="H41" s="553"/>
      <c r="I41" s="553"/>
      <c r="J41" s="553"/>
      <c r="K41" s="553"/>
      <c r="L41" s="553"/>
      <c r="M41" s="553"/>
      <c r="N41" s="553"/>
      <c r="O41" s="553"/>
      <c r="P41" s="553"/>
      <c r="Q41" s="553"/>
      <c r="R41" s="553"/>
      <c r="S41" s="553"/>
      <c r="T41" s="553"/>
      <c r="AJ41" s="294">
        <v>1995</v>
      </c>
      <c r="AK41" s="294">
        <v>1557000</v>
      </c>
    </row>
    <row r="42" spans="1:38" x14ac:dyDescent="0.25">
      <c r="A42" s="553"/>
      <c r="B42" s="553"/>
      <c r="C42" s="553"/>
      <c r="D42" s="553"/>
      <c r="E42" s="553"/>
      <c r="F42" s="553"/>
      <c r="G42" s="553"/>
      <c r="H42" s="553"/>
      <c r="I42" s="553"/>
      <c r="J42" s="553"/>
      <c r="K42" s="553"/>
      <c r="L42" s="553"/>
      <c r="M42" s="553"/>
      <c r="N42" s="553"/>
      <c r="O42" s="553"/>
      <c r="P42" s="553"/>
      <c r="Q42" s="553"/>
      <c r="R42" s="553"/>
      <c r="S42" s="553"/>
      <c r="T42" s="553"/>
      <c r="AJ42" s="294">
        <v>1996</v>
      </c>
      <c r="AK42" s="294">
        <v>1436000</v>
      </c>
    </row>
    <row r="43" spans="1:38" x14ac:dyDescent="0.25">
      <c r="A43" s="554" t="s">
        <v>250</v>
      </c>
      <c r="B43" s="554"/>
      <c r="C43" s="554"/>
      <c r="D43" s="554"/>
      <c r="E43" s="554"/>
      <c r="F43" s="554"/>
      <c r="G43" s="554"/>
      <c r="H43" s="554"/>
      <c r="I43" s="554"/>
      <c r="J43" s="554"/>
      <c r="K43" s="554"/>
      <c r="L43" s="554"/>
      <c r="M43" s="554"/>
      <c r="N43" s="554"/>
      <c r="O43" s="554"/>
      <c r="P43" s="554"/>
      <c r="Q43" s="554"/>
      <c r="R43" s="554"/>
      <c r="S43" s="554"/>
      <c r="T43" s="554"/>
      <c r="AJ43" s="294">
        <v>1997</v>
      </c>
      <c r="AK43" s="294">
        <v>1415000</v>
      </c>
    </row>
    <row r="44" spans="1:38" ht="15" customHeight="1" x14ac:dyDescent="0.25">
      <c r="A44" s="554"/>
      <c r="B44" s="554"/>
      <c r="C44" s="554"/>
      <c r="D44" s="554"/>
      <c r="E44" s="554"/>
      <c r="F44" s="554"/>
      <c r="G44" s="554"/>
      <c r="H44" s="554"/>
      <c r="I44" s="554"/>
      <c r="J44" s="554"/>
      <c r="K44" s="554"/>
      <c r="L44" s="554"/>
      <c r="M44" s="554"/>
      <c r="N44" s="554"/>
      <c r="O44" s="554"/>
      <c r="P44" s="554"/>
      <c r="Q44" s="554"/>
      <c r="R44" s="554"/>
      <c r="S44" s="554"/>
      <c r="T44" s="554"/>
      <c r="AJ44" s="294">
        <v>1998</v>
      </c>
      <c r="AK44" s="294">
        <v>1477000</v>
      </c>
    </row>
    <row r="45" spans="1:38" x14ac:dyDescent="0.25">
      <c r="AJ45" s="294">
        <v>1999</v>
      </c>
      <c r="AK45" s="294">
        <v>1655000</v>
      </c>
      <c r="AL45" s="294">
        <v>1655000</v>
      </c>
    </row>
    <row r="46" spans="1:38" ht="15.75" x14ac:dyDescent="0.25">
      <c r="A46" s="234" t="s">
        <v>205</v>
      </c>
      <c r="AJ46" s="294">
        <v>2000</v>
      </c>
      <c r="AK46" s="294">
        <v>1480000</v>
      </c>
      <c r="AL46" s="294">
        <v>1292000</v>
      </c>
    </row>
    <row r="47" spans="1:38" ht="15.75" x14ac:dyDescent="0.25">
      <c r="A47" s="234"/>
      <c r="AJ47" s="294">
        <v>2001</v>
      </c>
      <c r="AK47" s="294">
        <v>1511000</v>
      </c>
      <c r="AL47" s="294">
        <v>1311000</v>
      </c>
    </row>
    <row r="48" spans="1:38" x14ac:dyDescent="0.25">
      <c r="AJ48" s="294">
        <v>2002</v>
      </c>
      <c r="AK48" s="294">
        <v>1615000</v>
      </c>
      <c r="AL48" s="294">
        <v>1411000</v>
      </c>
    </row>
    <row r="49" spans="36:39" x14ac:dyDescent="0.25">
      <c r="AJ49" s="294">
        <v>2003</v>
      </c>
      <c r="AK49" s="294">
        <v>1896000</v>
      </c>
      <c r="AL49" s="294">
        <v>1673000</v>
      </c>
    </row>
    <row r="50" spans="36:39" x14ac:dyDescent="0.25">
      <c r="AJ50" s="294">
        <v>2004</v>
      </c>
      <c r="AK50" s="294">
        <v>1985000</v>
      </c>
      <c r="AL50" s="294">
        <v>1733000</v>
      </c>
    </row>
    <row r="51" spans="36:39" x14ac:dyDescent="0.25">
      <c r="AJ51" s="294">
        <v>2005</v>
      </c>
      <c r="AK51" s="294">
        <v>1972000</v>
      </c>
      <c r="AL51" s="294">
        <v>1701000</v>
      </c>
    </row>
    <row r="52" spans="36:39" x14ac:dyDescent="0.25">
      <c r="AJ52" s="294">
        <v>2006</v>
      </c>
      <c r="AK52" s="294">
        <v>1979000</v>
      </c>
      <c r="AL52" s="294">
        <v>1702000</v>
      </c>
    </row>
    <row r="53" spans="36:39" x14ac:dyDescent="0.25">
      <c r="AJ53" s="294">
        <v>2007</v>
      </c>
      <c r="AK53" s="294">
        <v>2107000</v>
      </c>
      <c r="AL53" s="294">
        <v>1784000</v>
      </c>
    </row>
    <row r="54" spans="36:39" x14ac:dyDescent="0.25">
      <c r="AJ54" s="294">
        <v>2008</v>
      </c>
      <c r="AK54" s="294">
        <v>2076000</v>
      </c>
      <c r="AL54" s="294">
        <v>1709000</v>
      </c>
    </row>
    <row r="55" spans="36:39" x14ac:dyDescent="0.25">
      <c r="AJ55" s="294">
        <v>2009</v>
      </c>
      <c r="AK55" s="294">
        <v>1918000</v>
      </c>
      <c r="AL55" s="294">
        <v>1443000</v>
      </c>
    </row>
    <row r="56" spans="36:39" x14ac:dyDescent="0.25">
      <c r="AJ56" s="294">
        <v>2010</v>
      </c>
      <c r="AK56" s="294">
        <v>1809000</v>
      </c>
      <c r="AL56" s="294">
        <v>1426220</v>
      </c>
    </row>
    <row r="57" spans="36:39" x14ac:dyDescent="0.25">
      <c r="AJ57" s="294">
        <v>2011</v>
      </c>
      <c r="AK57" s="294">
        <v>1931000</v>
      </c>
      <c r="AL57" s="294">
        <v>1560690</v>
      </c>
    </row>
    <row r="58" spans="36:39" x14ac:dyDescent="0.25">
      <c r="AJ58" s="294">
        <v>2012</v>
      </c>
      <c r="AK58" s="294">
        <v>2006000</v>
      </c>
      <c r="AL58" s="294">
        <v>1531284</v>
      </c>
    </row>
    <row r="59" spans="36:39" x14ac:dyDescent="0.25">
      <c r="AJ59" s="294">
        <v>2013</v>
      </c>
      <c r="AK59" s="294">
        <v>2089000</v>
      </c>
      <c r="AL59" s="294">
        <v>1696641</v>
      </c>
    </row>
    <row r="60" spans="36:39" x14ac:dyDescent="0.25">
      <c r="AJ60" s="294">
        <v>2014</v>
      </c>
      <c r="AK60" s="294">
        <v>2179000</v>
      </c>
      <c r="AL60" s="294">
        <v>1791243</v>
      </c>
    </row>
    <row r="61" spans="36:39" x14ac:dyDescent="0.25">
      <c r="AJ61" s="294">
        <v>2015</v>
      </c>
      <c r="AK61" s="294">
        <v>2301000</v>
      </c>
      <c r="AL61" s="294">
        <v>1948617</v>
      </c>
    </row>
    <row r="62" spans="36:39" x14ac:dyDescent="0.25">
      <c r="AJ62" s="294">
        <v>2016</v>
      </c>
      <c r="AK62" s="431">
        <v>2586708.3142168829</v>
      </c>
      <c r="AL62" s="294">
        <v>2133000</v>
      </c>
    </row>
    <row r="63" spans="36:39" x14ac:dyDescent="0.25">
      <c r="AJ63" s="294">
        <v>2017</v>
      </c>
      <c r="AK63" s="294">
        <v>2657887</v>
      </c>
      <c r="AL63" s="294">
        <v>2175506</v>
      </c>
    </row>
    <row r="64" spans="36:39" ht="15.75" x14ac:dyDescent="0.25">
      <c r="AJ64" s="294">
        <v>2018</v>
      </c>
      <c r="AK64" s="431">
        <v>2809411.3574828068</v>
      </c>
      <c r="AL64" s="431">
        <v>2218326.3574828068</v>
      </c>
      <c r="AM64" s="381"/>
    </row>
    <row r="77" spans="1:37" x14ac:dyDescent="0.25">
      <c r="A77" s="554"/>
      <c r="B77" s="554"/>
      <c r="C77" s="554"/>
      <c r="D77" s="554"/>
      <c r="E77" s="554"/>
      <c r="F77" s="554"/>
      <c r="G77" s="554"/>
      <c r="H77" s="554"/>
      <c r="I77" s="554"/>
      <c r="J77" s="554"/>
      <c r="K77" s="554"/>
      <c r="L77" s="554"/>
      <c r="M77" s="554"/>
      <c r="N77" s="554"/>
      <c r="O77" s="554"/>
      <c r="P77" s="554"/>
      <c r="Q77" s="554"/>
      <c r="R77" s="554"/>
      <c r="S77" s="554"/>
      <c r="T77" s="554"/>
      <c r="AJ77" s="294">
        <v>1997</v>
      </c>
      <c r="AK77" s="294">
        <v>1415000</v>
      </c>
    </row>
    <row r="78" spans="1:37" x14ac:dyDescent="0.25">
      <c r="A78" s="554"/>
      <c r="B78" s="554"/>
      <c r="C78" s="554"/>
      <c r="D78" s="554"/>
      <c r="E78" s="554"/>
      <c r="F78" s="554"/>
      <c r="G78" s="554"/>
      <c r="H78" s="554"/>
      <c r="I78" s="554"/>
      <c r="J78" s="554"/>
      <c r="K78" s="554"/>
      <c r="L78" s="554"/>
      <c r="M78" s="554"/>
      <c r="N78" s="554"/>
      <c r="O78" s="554"/>
      <c r="P78" s="554"/>
      <c r="Q78" s="554"/>
      <c r="R78" s="554"/>
      <c r="S78" s="554"/>
      <c r="T78" s="554"/>
    </row>
  </sheetData>
  <mergeCells count="4">
    <mergeCell ref="A39:K39"/>
    <mergeCell ref="A41:T42"/>
    <mergeCell ref="A77:T78"/>
    <mergeCell ref="A43:T44"/>
  </mergeCells>
  <hyperlinks>
    <hyperlink ref="A1" location="'Contents '!A1" display="Contents "/>
    <hyperlink ref="A2" location="'Background Notes'!A1" display="Background Notes"/>
  </hyperlinks>
  <pageMargins left="0.7" right="0.7" top="0.75" bottom="0.75" header="0.3" footer="0.3"/>
  <pageSetup paperSize="9" scale="24"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zoomScale="85" zoomScaleNormal="85" workbookViewId="0">
      <selection activeCell="A3" sqref="A3"/>
    </sheetView>
  </sheetViews>
  <sheetFormatPr defaultRowHeight="15" x14ac:dyDescent="0.2"/>
  <cols>
    <col min="1" max="1" width="26.42578125" style="10" customWidth="1"/>
    <col min="2" max="2" width="16.28515625" style="10" customWidth="1"/>
    <col min="3" max="3" width="24.7109375" style="10" customWidth="1"/>
    <col min="4" max="7" width="19.28515625" style="10" customWidth="1"/>
    <col min="8" max="11" width="9.140625" style="10"/>
    <col min="12" max="12" width="11.85546875" style="10" bestFit="1" customWidth="1"/>
    <col min="13" max="16384" width="9.140625" style="10"/>
  </cols>
  <sheetData>
    <row r="1" spans="1:12" x14ac:dyDescent="0.2">
      <c r="A1" s="19" t="s">
        <v>40</v>
      </c>
    </row>
    <row r="2" spans="1:12" x14ac:dyDescent="0.2">
      <c r="A2" s="19" t="s">
        <v>21</v>
      </c>
    </row>
    <row r="3" spans="1:12" ht="15.75" x14ac:dyDescent="0.25">
      <c r="A3" s="20" t="s">
        <v>323</v>
      </c>
    </row>
    <row r="5" spans="1:12" x14ac:dyDescent="0.2">
      <c r="B5" s="291" t="s">
        <v>216</v>
      </c>
    </row>
    <row r="6" spans="1:12" x14ac:dyDescent="0.2">
      <c r="A6" s="10" t="s">
        <v>43</v>
      </c>
      <c r="B6" s="24">
        <f>B34</f>
        <v>2369535.9713094328</v>
      </c>
      <c r="C6" s="30">
        <f>B6/B10</f>
        <v>0.47419849893288718</v>
      </c>
    </row>
    <row r="7" spans="1:12" x14ac:dyDescent="0.2">
      <c r="A7" s="10" t="s">
        <v>77</v>
      </c>
      <c r="B7" s="24">
        <f>C34</f>
        <v>1977838.4321604511</v>
      </c>
      <c r="C7" s="30">
        <f>B7/B10</f>
        <v>0.39581083681290274</v>
      </c>
    </row>
    <row r="8" spans="1:12" ht="15.75" x14ac:dyDescent="0.25">
      <c r="A8" s="10" t="s">
        <v>45</v>
      </c>
      <c r="B8" s="24">
        <f>D34</f>
        <v>469516.60573749966</v>
      </c>
      <c r="C8" s="30">
        <f>B8/B10</f>
        <v>9.3961042314015114E-2</v>
      </c>
      <c r="K8" s="22"/>
      <c r="L8" s="24"/>
    </row>
    <row r="9" spans="1:12" ht="15.75" x14ac:dyDescent="0.25">
      <c r="A9" s="10" t="s">
        <v>46</v>
      </c>
      <c r="B9" s="24">
        <f>E34</f>
        <v>180037.44299505767</v>
      </c>
      <c r="C9" s="30">
        <f>B9/B10</f>
        <v>3.6029621940194989E-2</v>
      </c>
      <c r="K9" s="22"/>
    </row>
    <row r="10" spans="1:12" ht="15.75" x14ac:dyDescent="0.25">
      <c r="A10" s="10" t="s">
        <v>47</v>
      </c>
      <c r="B10" s="24">
        <f>SUM(B6:B9)</f>
        <v>4996928.4522024412</v>
      </c>
      <c r="K10" s="22"/>
      <c r="L10" s="23"/>
    </row>
    <row r="11" spans="1:12" ht="15.75" x14ac:dyDescent="0.25">
      <c r="K11" s="22"/>
    </row>
    <row r="12" spans="1:12" ht="15.75" x14ac:dyDescent="0.25">
      <c r="K12" s="22"/>
      <c r="L12" s="24"/>
    </row>
    <row r="13" spans="1:12" ht="15.75" x14ac:dyDescent="0.25">
      <c r="K13" s="22"/>
      <c r="L13" s="23"/>
    </row>
    <row r="14" spans="1:12" ht="15.75" x14ac:dyDescent="0.25">
      <c r="K14" s="22"/>
      <c r="L14" s="24"/>
    </row>
    <row r="33" spans="1:8" ht="32.25" customHeight="1" x14ac:dyDescent="0.25">
      <c r="A33" s="25"/>
      <c r="B33" s="354" t="str">
        <f>A6</f>
        <v>Holiday</v>
      </c>
      <c r="C33" s="353" t="str">
        <f>A7</f>
        <v>Visiting friends/ relatives</v>
      </c>
      <c r="D33" s="354" t="str">
        <f>A8</f>
        <v>Business</v>
      </c>
      <c r="E33" s="354" t="str">
        <f>A9</f>
        <v>Other</v>
      </c>
      <c r="F33" s="353" t="str">
        <f>A10</f>
        <v>Total Overnight Trips</v>
      </c>
    </row>
    <row r="34" spans="1:8" ht="30.75" customHeight="1" x14ac:dyDescent="0.25">
      <c r="A34" s="22" t="s">
        <v>78</v>
      </c>
      <c r="B34" s="355">
        <v>2369535.9713094328</v>
      </c>
      <c r="C34" s="355">
        <v>1977838.4321604511</v>
      </c>
      <c r="D34" s="355">
        <v>469516.60573749966</v>
      </c>
      <c r="E34" s="355">
        <v>180037.44299505767</v>
      </c>
      <c r="F34" s="356">
        <f>SUM(B34:E34)</f>
        <v>4996928.4522024412</v>
      </c>
    </row>
    <row r="35" spans="1:8" x14ac:dyDescent="0.2">
      <c r="B35" s="30"/>
      <c r="C35" s="30"/>
      <c r="D35" s="30"/>
      <c r="E35" s="30"/>
    </row>
    <row r="37" spans="1:8" s="27" customFormat="1" ht="15" customHeight="1" x14ac:dyDescent="0.2">
      <c r="A37" s="505" t="s">
        <v>41</v>
      </c>
      <c r="B37" s="505"/>
      <c r="C37" s="505"/>
      <c r="D37" s="505"/>
      <c r="E37" s="505"/>
      <c r="F37" s="505"/>
      <c r="G37" s="505"/>
      <c r="H37" s="32"/>
    </row>
    <row r="38" spans="1:8" s="27" customFormat="1" ht="12.75" x14ac:dyDescent="0.2">
      <c r="A38" s="505"/>
      <c r="B38" s="505"/>
      <c r="C38" s="505"/>
      <c r="D38" s="505"/>
      <c r="E38" s="505"/>
      <c r="F38" s="505"/>
      <c r="G38" s="505"/>
      <c r="H38" s="32"/>
    </row>
    <row r="39" spans="1:8" s="27" customFormat="1" ht="3" customHeight="1" x14ac:dyDescent="0.2">
      <c r="A39" s="505"/>
      <c r="B39" s="505"/>
      <c r="C39" s="505"/>
      <c r="D39" s="505"/>
      <c r="E39" s="505"/>
      <c r="F39" s="505"/>
      <c r="G39" s="505"/>
      <c r="H39" s="32"/>
    </row>
    <row r="40" spans="1:8" s="27" customFormat="1" ht="15" customHeight="1" x14ac:dyDescent="0.2">
      <c r="A40" s="505" t="s">
        <v>42</v>
      </c>
      <c r="B40" s="505"/>
      <c r="C40" s="505"/>
      <c r="D40" s="505"/>
      <c r="E40" s="505"/>
      <c r="F40" s="505"/>
      <c r="G40" s="505"/>
      <c r="H40" s="32"/>
    </row>
    <row r="41" spans="1:8" s="27" customFormat="1" ht="12.75" x14ac:dyDescent="0.2">
      <c r="A41" s="505"/>
      <c r="B41" s="505"/>
      <c r="C41" s="505"/>
      <c r="D41" s="505"/>
      <c r="E41" s="505"/>
      <c r="F41" s="505"/>
      <c r="G41" s="505"/>
      <c r="H41" s="32"/>
    </row>
    <row r="42" spans="1:8" s="27" customFormat="1" ht="12.75" x14ac:dyDescent="0.2">
      <c r="A42" s="505"/>
      <c r="B42" s="505"/>
      <c r="C42" s="505"/>
      <c r="D42" s="505"/>
      <c r="E42" s="505"/>
      <c r="F42" s="505"/>
      <c r="G42" s="505"/>
      <c r="H42" s="32"/>
    </row>
    <row r="43" spans="1:8" s="27" customFormat="1" ht="12.75" x14ac:dyDescent="0.2">
      <c r="A43" s="505"/>
      <c r="B43" s="505"/>
      <c r="C43" s="505"/>
      <c r="D43" s="505"/>
      <c r="E43" s="505"/>
      <c r="F43" s="505"/>
      <c r="G43" s="505"/>
      <c r="H43" s="32"/>
    </row>
    <row r="45" spans="1:8" x14ac:dyDescent="0.2">
      <c r="A45" s="234" t="s">
        <v>205</v>
      </c>
    </row>
  </sheetData>
  <mergeCells count="2">
    <mergeCell ref="A37:G39"/>
    <mergeCell ref="A40:G43"/>
  </mergeCells>
  <hyperlinks>
    <hyperlink ref="A1" location="'Contents '!A1" display="Contents "/>
    <hyperlink ref="A2" location="'Background Notes'!A1" display="Background Notes"/>
  </hyperlinks>
  <pageMargins left="0.7" right="0.7" top="0.75" bottom="0.75" header="0.3" footer="0.3"/>
  <pageSetup paperSize="9" scale="90"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89"/>
  <sheetViews>
    <sheetView showGridLines="0" zoomScaleNormal="100" workbookViewId="0">
      <selection activeCell="A3" sqref="A3"/>
    </sheetView>
  </sheetViews>
  <sheetFormatPr defaultRowHeight="15" x14ac:dyDescent="0.2"/>
  <cols>
    <col min="1" max="1" width="11.5703125" style="10" customWidth="1"/>
    <col min="2" max="2" width="9.140625" style="10"/>
    <col min="3" max="3" width="13.140625" style="10" customWidth="1"/>
    <col min="4" max="8" width="9.5703125" style="10" bestFit="1" customWidth="1"/>
    <col min="9" max="13" width="9.140625" style="10"/>
    <col min="14" max="14" width="16.140625" style="10" bestFit="1" customWidth="1"/>
    <col min="15" max="16384" width="9.140625" style="10"/>
  </cols>
  <sheetData>
    <row r="1" spans="1:6" x14ac:dyDescent="0.2">
      <c r="A1" s="19" t="s">
        <v>40</v>
      </c>
    </row>
    <row r="2" spans="1:6" x14ac:dyDescent="0.2">
      <c r="A2" s="19" t="s">
        <v>21</v>
      </c>
    </row>
    <row r="3" spans="1:6" ht="15.75" x14ac:dyDescent="0.25">
      <c r="A3" s="20" t="s">
        <v>324</v>
      </c>
    </row>
    <row r="4" spans="1:6" ht="15.75" x14ac:dyDescent="0.25">
      <c r="A4" s="20"/>
    </row>
    <row r="5" spans="1:6" x14ac:dyDescent="0.2">
      <c r="C5" s="45"/>
      <c r="E5" s="43"/>
      <c r="F5" s="44"/>
    </row>
    <row r="6" spans="1:6" x14ac:dyDescent="0.2">
      <c r="B6" s="551"/>
      <c r="D6" s="24"/>
      <c r="E6" s="43"/>
      <c r="F6" s="44"/>
    </row>
    <row r="7" spans="1:6" x14ac:dyDescent="0.2">
      <c r="B7" s="551"/>
      <c r="D7" s="45"/>
      <c r="E7" s="43"/>
      <c r="F7" s="44"/>
    </row>
    <row r="8" spans="1:6" x14ac:dyDescent="0.2">
      <c r="B8" s="551"/>
      <c r="D8" s="42"/>
      <c r="E8" s="43"/>
      <c r="F8" s="44"/>
    </row>
    <row r="9" spans="1:6" x14ac:dyDescent="0.2">
      <c r="B9" s="551"/>
      <c r="D9" s="24"/>
      <c r="E9" s="43"/>
      <c r="F9" s="44"/>
    </row>
    <row r="10" spans="1:6" x14ac:dyDescent="0.2">
      <c r="B10" s="551"/>
      <c r="D10" s="24"/>
      <c r="E10" s="43"/>
      <c r="F10" s="44"/>
    </row>
    <row r="11" spans="1:6" x14ac:dyDescent="0.2">
      <c r="B11" s="551"/>
      <c r="D11" s="24"/>
      <c r="E11" s="43"/>
      <c r="F11" s="44"/>
    </row>
    <row r="12" spans="1:6" x14ac:dyDescent="0.2">
      <c r="B12" s="551"/>
      <c r="D12" s="24"/>
      <c r="E12" s="43"/>
      <c r="F12" s="24"/>
    </row>
    <row r="13" spans="1:6" x14ac:dyDescent="0.2">
      <c r="B13" s="551"/>
      <c r="D13" s="24"/>
      <c r="E13" s="43"/>
    </row>
    <row r="14" spans="1:6" x14ac:dyDescent="0.2">
      <c r="B14" s="551"/>
      <c r="D14" s="24"/>
      <c r="E14" s="43"/>
    </row>
    <row r="15" spans="1:6" x14ac:dyDescent="0.2">
      <c r="B15" s="551"/>
      <c r="D15" s="24"/>
      <c r="E15" s="43"/>
    </row>
    <row r="16" spans="1:6" x14ac:dyDescent="0.2">
      <c r="B16" s="551"/>
      <c r="D16" s="24"/>
      <c r="E16" s="43"/>
    </row>
    <row r="17" spans="1:75" x14ac:dyDescent="0.2">
      <c r="B17" s="551"/>
      <c r="D17" s="24"/>
      <c r="E17" s="43"/>
    </row>
    <row r="18" spans="1:75" ht="15.75" x14ac:dyDescent="0.25">
      <c r="B18" s="551"/>
      <c r="D18" s="24"/>
      <c r="E18" s="43"/>
      <c r="BT18" s="429"/>
      <c r="BU18" s="291"/>
      <c r="BV18" s="296">
        <v>1.7739882357403334</v>
      </c>
      <c r="BW18" s="291" t="s">
        <v>232</v>
      </c>
    </row>
    <row r="19" spans="1:75" ht="15.75" x14ac:dyDescent="0.25">
      <c r="B19" s="551"/>
      <c r="D19" s="24"/>
      <c r="E19" s="43"/>
      <c r="BT19" s="429"/>
      <c r="BU19" s="291"/>
      <c r="BV19" s="296">
        <v>1.7736324564814259</v>
      </c>
      <c r="BW19" s="291" t="s">
        <v>233</v>
      </c>
    </row>
    <row r="20" spans="1:75" ht="15.75" x14ac:dyDescent="0.25">
      <c r="B20" s="551"/>
      <c r="D20" s="24"/>
      <c r="E20" s="43"/>
      <c r="BT20" s="429"/>
      <c r="BU20" s="291"/>
      <c r="BV20" s="296">
        <v>1.7695882248074581</v>
      </c>
      <c r="BW20" s="291" t="s">
        <v>234</v>
      </c>
    </row>
    <row r="21" spans="1:75" ht="15.75" x14ac:dyDescent="0.25">
      <c r="B21" s="551"/>
      <c r="D21" s="24"/>
      <c r="E21" s="43"/>
      <c r="BT21" s="429"/>
      <c r="BU21" s="291"/>
      <c r="BV21" s="296">
        <v>1.753853680233614</v>
      </c>
      <c r="BW21" s="291" t="s">
        <v>235</v>
      </c>
    </row>
    <row r="22" spans="1:75" ht="15.75" x14ac:dyDescent="0.25">
      <c r="B22" s="551"/>
      <c r="D22" s="24"/>
      <c r="E22" s="43"/>
      <c r="BT22" s="429"/>
      <c r="BU22" s="291"/>
      <c r="BV22" s="296">
        <v>1.7559799169972361</v>
      </c>
      <c r="BW22" s="291" t="s">
        <v>116</v>
      </c>
    </row>
    <row r="23" spans="1:75" ht="15.75" x14ac:dyDescent="0.25">
      <c r="B23" s="551"/>
      <c r="D23" s="24"/>
      <c r="E23" s="43"/>
      <c r="BT23" s="429"/>
      <c r="BU23" s="291"/>
      <c r="BV23" s="296">
        <v>1.7589501145120929</v>
      </c>
      <c r="BW23" s="291" t="s">
        <v>236</v>
      </c>
    </row>
    <row r="24" spans="1:75" ht="15.75" x14ac:dyDescent="0.25">
      <c r="B24" s="551"/>
      <c r="D24" s="24"/>
      <c r="E24" s="43"/>
      <c r="BT24" s="429"/>
      <c r="BU24" s="291">
        <v>2013</v>
      </c>
      <c r="BV24" s="296">
        <v>1.758228505014942</v>
      </c>
      <c r="BW24" s="291" t="s">
        <v>237</v>
      </c>
    </row>
    <row r="25" spans="1:75" ht="15.75" x14ac:dyDescent="0.25">
      <c r="B25" s="551"/>
      <c r="D25" s="24"/>
      <c r="E25" s="43"/>
      <c r="BT25" s="429"/>
      <c r="BU25" s="291"/>
      <c r="BV25" s="296">
        <v>1.7641321278050894</v>
      </c>
      <c r="BW25" s="291" t="s">
        <v>238</v>
      </c>
    </row>
    <row r="26" spans="1:75" ht="15.75" x14ac:dyDescent="0.25">
      <c r="B26" s="551"/>
      <c r="D26" s="24"/>
      <c r="E26" s="43"/>
      <c r="BT26" s="429"/>
      <c r="BU26" s="291"/>
      <c r="BV26" s="296">
        <v>1.7686728274078776</v>
      </c>
      <c r="BW26" s="291" t="s">
        <v>239</v>
      </c>
    </row>
    <row r="27" spans="1:75" ht="15.75" x14ac:dyDescent="0.25">
      <c r="B27" s="551"/>
      <c r="D27" s="24"/>
      <c r="E27" s="43"/>
      <c r="BT27" s="429"/>
      <c r="BU27" s="291"/>
      <c r="BV27" s="296">
        <v>1.7853952221241971</v>
      </c>
      <c r="BW27" s="291" t="s">
        <v>240</v>
      </c>
    </row>
    <row r="28" spans="1:75" ht="15.75" x14ac:dyDescent="0.25">
      <c r="B28" s="551"/>
      <c r="D28" s="24"/>
      <c r="E28" s="43"/>
      <c r="BT28" s="429"/>
      <c r="BU28" s="291"/>
      <c r="BV28" s="296">
        <v>1.7976143376071294</v>
      </c>
      <c r="BW28" s="291" t="s">
        <v>241</v>
      </c>
    </row>
    <row r="29" spans="1:75" ht="15.75" x14ac:dyDescent="0.25">
      <c r="B29" s="551"/>
      <c r="D29" s="24"/>
      <c r="E29" s="43"/>
      <c r="BT29" s="429"/>
      <c r="BU29" s="291"/>
      <c r="BV29" s="296">
        <v>1.7967033166074073</v>
      </c>
      <c r="BW29" s="291" t="s">
        <v>242</v>
      </c>
    </row>
    <row r="30" spans="1:75" ht="15.75" x14ac:dyDescent="0.25">
      <c r="B30" s="240"/>
      <c r="D30" s="24"/>
      <c r="BT30" s="429"/>
      <c r="BU30" s="291"/>
      <c r="BV30" s="296">
        <v>1.8103835928408749</v>
      </c>
      <c r="BW30" s="291" t="s">
        <v>232</v>
      </c>
    </row>
    <row r="31" spans="1:75" s="27" customFormat="1" ht="15.75" x14ac:dyDescent="0.25">
      <c r="A31" s="213" t="s">
        <v>193</v>
      </c>
      <c r="BT31" s="429"/>
      <c r="BU31" s="291"/>
      <c r="BV31" s="296">
        <v>1.8237006222052141</v>
      </c>
      <c r="BW31" s="291" t="s">
        <v>233</v>
      </c>
    </row>
    <row r="32" spans="1:75" ht="15.75" x14ac:dyDescent="0.25">
      <c r="A32" s="46"/>
      <c r="BT32" s="429"/>
      <c r="BU32" s="291"/>
      <c r="BV32" s="296">
        <v>1.8313353839794546</v>
      </c>
      <c r="BW32" s="291" t="s">
        <v>234</v>
      </c>
    </row>
    <row r="33" spans="1:75" ht="15.75" x14ac:dyDescent="0.25">
      <c r="A33" s="234" t="s">
        <v>251</v>
      </c>
      <c r="N33" s="47"/>
      <c r="BT33" s="429"/>
      <c r="BU33" s="291"/>
      <c r="BV33" s="296">
        <v>1.8519769113214395</v>
      </c>
      <c r="BW33" s="291" t="s">
        <v>235</v>
      </c>
    </row>
    <row r="34" spans="1:75" ht="15.75" x14ac:dyDescent="0.25">
      <c r="BT34" s="429"/>
      <c r="BU34" s="291"/>
      <c r="BV34" s="296">
        <v>1.863213522553032</v>
      </c>
      <c r="BW34" s="291" t="s">
        <v>116</v>
      </c>
    </row>
    <row r="35" spans="1:75" ht="15.75" x14ac:dyDescent="0.25">
      <c r="N35" s="30"/>
      <c r="BT35" s="429"/>
      <c r="BU35" s="291"/>
      <c r="BV35" s="296">
        <v>1.857225461166248</v>
      </c>
      <c r="BW35" s="291" t="s">
        <v>236</v>
      </c>
    </row>
    <row r="36" spans="1:75" ht="15.75" x14ac:dyDescent="0.25">
      <c r="BT36" s="429"/>
      <c r="BU36" s="291">
        <v>2014</v>
      </c>
      <c r="BV36" s="296">
        <v>1.8558298125446884</v>
      </c>
      <c r="BW36" s="291" t="s">
        <v>237</v>
      </c>
    </row>
    <row r="37" spans="1:75" ht="15.75" x14ac:dyDescent="0.25">
      <c r="BT37" s="429"/>
      <c r="BU37" s="291"/>
      <c r="BV37" s="296">
        <v>1.8572291466580109</v>
      </c>
      <c r="BW37" s="291" t="s">
        <v>238</v>
      </c>
    </row>
    <row r="38" spans="1:75" ht="15.75" x14ac:dyDescent="0.25">
      <c r="BT38" s="429"/>
      <c r="BU38" s="291"/>
      <c r="BV38" s="296">
        <v>1.854028286261221</v>
      </c>
      <c r="BW38" s="291" t="s">
        <v>239</v>
      </c>
    </row>
    <row r="39" spans="1:75" ht="15.75" x14ac:dyDescent="0.25">
      <c r="BT39" s="429"/>
      <c r="BU39" s="291"/>
      <c r="BV39" s="296">
        <v>1.8451551883477257</v>
      </c>
      <c r="BW39" s="291" t="s">
        <v>240</v>
      </c>
    </row>
    <row r="40" spans="1:75" ht="15.75" x14ac:dyDescent="0.25">
      <c r="BT40" s="429"/>
      <c r="BU40" s="291"/>
      <c r="BV40" s="296">
        <v>1.8505503604746534</v>
      </c>
      <c r="BW40" s="291" t="s">
        <v>241</v>
      </c>
    </row>
    <row r="41" spans="1:75" ht="15.75" x14ac:dyDescent="0.25">
      <c r="BT41" s="429"/>
      <c r="BU41" s="291"/>
      <c r="BV41" s="296">
        <v>1.8495214216717299</v>
      </c>
      <c r="BW41" s="291" t="s">
        <v>242</v>
      </c>
    </row>
    <row r="42" spans="1:75" ht="15.75" x14ac:dyDescent="0.25">
      <c r="BT42" s="429"/>
      <c r="BU42" s="291"/>
      <c r="BV42" s="296">
        <v>1.8514023551132506</v>
      </c>
      <c r="BW42" s="291" t="s">
        <v>232</v>
      </c>
    </row>
    <row r="43" spans="1:75" ht="15.75" x14ac:dyDescent="0.25">
      <c r="BT43" s="429"/>
      <c r="BU43" s="291"/>
      <c r="BV43" s="296">
        <v>1.8530624272391261</v>
      </c>
      <c r="BW43" s="291" t="s">
        <v>233</v>
      </c>
    </row>
    <row r="44" spans="1:75" ht="15.75" x14ac:dyDescent="0.25">
      <c r="BT44" s="429"/>
      <c r="BU44" s="291"/>
      <c r="BV44" s="296">
        <v>1.8751956301086747</v>
      </c>
      <c r="BW44" s="291" t="s">
        <v>234</v>
      </c>
    </row>
    <row r="45" spans="1:75" ht="15.75" x14ac:dyDescent="0.25">
      <c r="BT45" s="429"/>
      <c r="BU45" s="291"/>
      <c r="BV45" s="296">
        <v>1.8829485030404771</v>
      </c>
      <c r="BW45" s="291" t="s">
        <v>235</v>
      </c>
    </row>
    <row r="46" spans="1:75" ht="15.75" x14ac:dyDescent="0.25">
      <c r="BT46" s="429"/>
      <c r="BU46" s="291"/>
      <c r="BV46" s="296">
        <v>1.8938560775225306</v>
      </c>
      <c r="BW46" s="291" t="s">
        <v>116</v>
      </c>
    </row>
    <row r="47" spans="1:75" ht="15.75" x14ac:dyDescent="0.25">
      <c r="BT47" s="429"/>
      <c r="BU47" s="291"/>
      <c r="BV47" s="296">
        <v>1.9076463557784595</v>
      </c>
      <c r="BW47" s="291" t="s">
        <v>236</v>
      </c>
    </row>
    <row r="48" spans="1:75" ht="15.75" x14ac:dyDescent="0.25">
      <c r="BT48" s="429"/>
      <c r="BU48" s="291">
        <v>2015</v>
      </c>
      <c r="BV48" s="296">
        <v>1.9081244800053327</v>
      </c>
      <c r="BW48" s="291" t="s">
        <v>237</v>
      </c>
    </row>
    <row r="49" spans="72:75" ht="15.75" x14ac:dyDescent="0.25">
      <c r="BT49" s="429"/>
      <c r="BU49" s="291"/>
      <c r="BV49" s="296">
        <v>1.9063213964124766</v>
      </c>
      <c r="BW49" s="291" t="s">
        <v>238</v>
      </c>
    </row>
    <row r="50" spans="72:75" ht="15.75" x14ac:dyDescent="0.25">
      <c r="BT50" s="429"/>
      <c r="BU50" s="291"/>
      <c r="BV50" s="296">
        <v>1.9079291659618034</v>
      </c>
      <c r="BW50" s="291" t="s">
        <v>239</v>
      </c>
    </row>
    <row r="51" spans="72:75" ht="15.75" x14ac:dyDescent="0.25">
      <c r="BT51" s="429"/>
      <c r="BU51" s="291"/>
      <c r="BV51" s="296">
        <v>1.9070015762997694</v>
      </c>
      <c r="BW51" s="291" t="s">
        <v>240</v>
      </c>
    </row>
    <row r="52" spans="72:75" ht="15.75" x14ac:dyDescent="0.25">
      <c r="BT52" s="429"/>
      <c r="BU52" s="291"/>
      <c r="BV52" s="296">
        <v>1.8914473182142144</v>
      </c>
      <c r="BW52" s="291" t="s">
        <v>241</v>
      </c>
    </row>
    <row r="53" spans="72:75" ht="15.75" x14ac:dyDescent="0.25">
      <c r="BT53" s="429"/>
      <c r="BU53" s="291"/>
      <c r="BV53" s="296">
        <v>1.8978763195426711</v>
      </c>
      <c r="BW53" s="291" t="s">
        <v>242</v>
      </c>
    </row>
    <row r="54" spans="72:75" ht="15.75" x14ac:dyDescent="0.25">
      <c r="BT54" s="429"/>
      <c r="BU54" s="291"/>
      <c r="BV54" s="296">
        <v>1.8804030685369317</v>
      </c>
      <c r="BW54" s="291" t="s">
        <v>232</v>
      </c>
    </row>
    <row r="55" spans="72:75" ht="15.75" x14ac:dyDescent="0.25">
      <c r="BT55" s="429"/>
      <c r="BU55" s="291"/>
      <c r="BV55" s="296">
        <v>1.879771915964352</v>
      </c>
      <c r="BW55" s="291" t="s">
        <v>233</v>
      </c>
    </row>
    <row r="56" spans="72:75" ht="15.75" x14ac:dyDescent="0.25">
      <c r="BT56" s="429"/>
      <c r="BU56" s="291"/>
      <c r="BV56" s="296">
        <v>1.8734112333054063</v>
      </c>
      <c r="BW56" s="291" t="s">
        <v>234</v>
      </c>
    </row>
    <row r="57" spans="72:75" ht="15.75" x14ac:dyDescent="0.25">
      <c r="BT57" s="429"/>
      <c r="BU57" s="291"/>
      <c r="BV57" s="296">
        <v>1.8695764094018521</v>
      </c>
      <c r="BW57" s="291" t="s">
        <v>235</v>
      </c>
    </row>
    <row r="58" spans="72:75" ht="15.75" x14ac:dyDescent="0.25">
      <c r="BT58" s="429"/>
      <c r="BU58" s="291"/>
      <c r="BV58" s="296">
        <v>1.8662264720209198</v>
      </c>
      <c r="BW58" s="291" t="s">
        <v>116</v>
      </c>
    </row>
    <row r="59" spans="72:75" ht="15.75" x14ac:dyDescent="0.25">
      <c r="BT59" s="429"/>
      <c r="BU59" s="291"/>
      <c r="BV59" s="428">
        <v>1.8736769647953966</v>
      </c>
      <c r="BW59" s="291" t="s">
        <v>236</v>
      </c>
    </row>
    <row r="60" spans="72:75" ht="15.75" x14ac:dyDescent="0.25">
      <c r="BT60" s="429"/>
      <c r="BU60" s="291">
        <v>2016</v>
      </c>
      <c r="BV60" s="428">
        <v>1.9030111811197885</v>
      </c>
      <c r="BW60" s="291" t="s">
        <v>237</v>
      </c>
    </row>
    <row r="61" spans="72:75" ht="15.75" x14ac:dyDescent="0.25">
      <c r="BT61" s="429"/>
      <c r="BU61" s="291"/>
      <c r="BV61" s="428">
        <v>1.9224311725288605</v>
      </c>
      <c r="BW61" s="291" t="s">
        <v>238</v>
      </c>
    </row>
    <row r="62" spans="72:75" ht="15.75" x14ac:dyDescent="0.25">
      <c r="BT62" s="429"/>
      <c r="BU62" s="291"/>
      <c r="BV62" s="428">
        <v>1.9443775885761529</v>
      </c>
      <c r="BW62" s="291" t="s">
        <v>239</v>
      </c>
    </row>
    <row r="63" spans="72:75" ht="15.75" x14ac:dyDescent="0.25">
      <c r="BT63" s="429"/>
      <c r="BU63" s="291"/>
      <c r="BV63" s="428">
        <v>1.9662254702924495</v>
      </c>
      <c r="BW63" s="291" t="s">
        <v>240</v>
      </c>
    </row>
    <row r="64" spans="72:75" ht="15.75" x14ac:dyDescent="0.25">
      <c r="BT64" s="429"/>
      <c r="BU64" s="291"/>
      <c r="BV64" s="428">
        <v>1.9923178115490316</v>
      </c>
      <c r="BW64" s="291" t="s">
        <v>241</v>
      </c>
    </row>
    <row r="65" spans="72:75" ht="15.75" x14ac:dyDescent="0.25">
      <c r="BT65" s="429"/>
      <c r="BU65" s="291"/>
      <c r="BV65" s="428">
        <v>2.01602439009101</v>
      </c>
      <c r="BW65" s="291" t="s">
        <v>242</v>
      </c>
    </row>
    <row r="66" spans="72:75" ht="15.75" x14ac:dyDescent="0.25">
      <c r="BU66" s="291"/>
      <c r="BV66" s="428">
        <v>2.0562653827732937</v>
      </c>
      <c r="BW66" s="291" t="s">
        <v>232</v>
      </c>
    </row>
    <row r="67" spans="72:75" ht="15.75" x14ac:dyDescent="0.25">
      <c r="BU67" s="291"/>
      <c r="BV67" s="428">
        <v>2.064661223217692</v>
      </c>
      <c r="BW67" s="291" t="s">
        <v>233</v>
      </c>
    </row>
    <row r="68" spans="72:75" ht="15.75" x14ac:dyDescent="0.25">
      <c r="BU68" s="291"/>
      <c r="BV68" s="428">
        <v>2.0716778162868996</v>
      </c>
      <c r="BW68" s="291" t="s">
        <v>234</v>
      </c>
    </row>
    <row r="69" spans="72:75" ht="15.75" x14ac:dyDescent="0.25">
      <c r="BU69" s="291"/>
      <c r="BV69" s="428">
        <v>2.0793497005975268</v>
      </c>
      <c r="BW69" s="291" t="s">
        <v>235</v>
      </c>
    </row>
    <row r="70" spans="72:75" ht="15.75" x14ac:dyDescent="0.25">
      <c r="BU70" s="291"/>
      <c r="BV70" s="428">
        <v>2.0846928665591071</v>
      </c>
      <c r="BW70" s="291" t="s">
        <v>116</v>
      </c>
    </row>
    <row r="71" spans="72:75" ht="15.75" x14ac:dyDescent="0.25">
      <c r="BU71" s="291"/>
      <c r="BV71" s="428">
        <v>2.0925888883795021</v>
      </c>
      <c r="BW71" s="291" t="s">
        <v>236</v>
      </c>
    </row>
    <row r="72" spans="72:75" ht="15.75" x14ac:dyDescent="0.25">
      <c r="BU72" s="291">
        <v>2017</v>
      </c>
      <c r="BV72" s="428">
        <v>2.087625980334908</v>
      </c>
      <c r="BW72" s="291" t="s">
        <v>237</v>
      </c>
    </row>
    <row r="73" spans="72:75" ht="15.75" x14ac:dyDescent="0.25">
      <c r="BU73" s="291"/>
      <c r="BV73" s="428">
        <v>2.0904566564944025</v>
      </c>
      <c r="BW73" s="291" t="s">
        <v>238</v>
      </c>
    </row>
    <row r="74" spans="72:75" ht="15.75" x14ac:dyDescent="0.25">
      <c r="BU74" s="291"/>
      <c r="BV74" s="428">
        <v>2.0914959337478929</v>
      </c>
      <c r="BW74" s="291" t="s">
        <v>239</v>
      </c>
    </row>
    <row r="75" spans="72:75" ht="15.75" x14ac:dyDescent="0.25">
      <c r="BU75" s="291"/>
      <c r="BV75" s="428">
        <v>2.1000270173590834</v>
      </c>
      <c r="BW75" s="291" t="s">
        <v>240</v>
      </c>
    </row>
    <row r="76" spans="72:75" ht="15.75" x14ac:dyDescent="0.25">
      <c r="BU76" s="291"/>
      <c r="BV76" s="428">
        <v>2.1051292253709297</v>
      </c>
      <c r="BW76" s="291" t="s">
        <v>241</v>
      </c>
    </row>
    <row r="77" spans="72:75" ht="15.75" x14ac:dyDescent="0.25">
      <c r="BU77" s="291"/>
      <c r="BV77" s="428">
        <v>2.1051936179806225</v>
      </c>
      <c r="BW77" s="291" t="s">
        <v>242</v>
      </c>
    </row>
    <row r="78" spans="72:75" ht="15.75" x14ac:dyDescent="0.25">
      <c r="BU78" s="291"/>
      <c r="BV78" s="428">
        <v>2.11</v>
      </c>
      <c r="BW78" s="291" t="s">
        <v>232</v>
      </c>
    </row>
    <row r="79" spans="72:75" ht="15.75" x14ac:dyDescent="0.25">
      <c r="BU79" s="291"/>
      <c r="BV79" s="428">
        <v>2.11</v>
      </c>
      <c r="BW79" s="291" t="s">
        <v>233</v>
      </c>
    </row>
    <row r="80" spans="72:75" ht="15.75" x14ac:dyDescent="0.25">
      <c r="BU80" s="291"/>
      <c r="BV80" s="428">
        <v>2.13</v>
      </c>
      <c r="BW80" s="291" t="s">
        <v>234</v>
      </c>
    </row>
    <row r="81" spans="73:75" ht="15.75" x14ac:dyDescent="0.25">
      <c r="BU81" s="291"/>
      <c r="BV81" s="428">
        <v>2.13</v>
      </c>
      <c r="BW81" s="291" t="s">
        <v>235</v>
      </c>
    </row>
    <row r="82" spans="73:75" ht="15.75" x14ac:dyDescent="0.25">
      <c r="BU82" s="291"/>
      <c r="BV82" s="428">
        <v>2.15</v>
      </c>
      <c r="BW82" s="291" t="s">
        <v>116</v>
      </c>
    </row>
    <row r="83" spans="73:75" ht="15.75" x14ac:dyDescent="0.25">
      <c r="BU83" s="291"/>
      <c r="BV83" s="428">
        <v>2.16</v>
      </c>
      <c r="BW83" s="291" t="s">
        <v>236</v>
      </c>
    </row>
    <row r="84" spans="73:75" ht="15.75" x14ac:dyDescent="0.25">
      <c r="BU84" s="291">
        <v>2018</v>
      </c>
      <c r="BV84" s="428">
        <v>2.16</v>
      </c>
      <c r="BW84" s="291" t="s">
        <v>237</v>
      </c>
    </row>
    <row r="85" spans="73:75" ht="15.75" x14ac:dyDescent="0.25">
      <c r="BU85" s="291"/>
      <c r="BV85" s="428">
        <v>2.17</v>
      </c>
      <c r="BW85" s="291" t="s">
        <v>238</v>
      </c>
    </row>
    <row r="86" spans="73:75" ht="15.75" x14ac:dyDescent="0.25">
      <c r="BU86" s="291"/>
      <c r="BV86" s="428">
        <v>2.1800000000000002</v>
      </c>
      <c r="BW86" s="291" t="s">
        <v>239</v>
      </c>
    </row>
    <row r="87" spans="73:75" ht="15.75" x14ac:dyDescent="0.25">
      <c r="BU87" s="291"/>
      <c r="BV87" s="428">
        <v>2.19</v>
      </c>
      <c r="BW87" s="291" t="s">
        <v>240</v>
      </c>
    </row>
    <row r="88" spans="73:75" ht="15.75" x14ac:dyDescent="0.25">
      <c r="BU88" s="291"/>
      <c r="BV88" s="428">
        <v>2.2000000000000002</v>
      </c>
      <c r="BW88" s="291" t="s">
        <v>241</v>
      </c>
    </row>
    <row r="89" spans="73:75" ht="15.75" x14ac:dyDescent="0.25">
      <c r="BU89" s="291"/>
      <c r="BV89" s="428">
        <v>2.21</v>
      </c>
      <c r="BW89" s="291" t="s">
        <v>242</v>
      </c>
    </row>
  </sheetData>
  <mergeCells count="6">
    <mergeCell ref="B26:B29"/>
    <mergeCell ref="B6:B9"/>
    <mergeCell ref="B10:B13"/>
    <mergeCell ref="B14:B17"/>
    <mergeCell ref="B18:B21"/>
    <mergeCell ref="B22:B25"/>
  </mergeCells>
  <hyperlinks>
    <hyperlink ref="A1" location="'Contents '!A1" display="Contents "/>
    <hyperlink ref="A2" location="'Background Notes'!A1" display="Background Notes"/>
  </hyperlinks>
  <pageMargins left="0.7" right="0.7" top="0.75" bottom="0.75" header="0.3" footer="0.3"/>
  <pageSetup paperSize="9" scale="58"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Normal="100" workbookViewId="0">
      <selection activeCell="A2" sqref="A2"/>
    </sheetView>
  </sheetViews>
  <sheetFormatPr defaultRowHeight="12.75" x14ac:dyDescent="0.2"/>
  <cols>
    <col min="1" max="16384" width="9.140625" style="27"/>
  </cols>
  <sheetData>
    <row r="1" spans="1:13" x14ac:dyDescent="0.2">
      <c r="A1" s="320" t="s">
        <v>206</v>
      </c>
    </row>
    <row r="2" spans="1:13" x14ac:dyDescent="0.2">
      <c r="A2" s="321" t="s">
        <v>351</v>
      </c>
      <c r="M2" s="212"/>
    </row>
    <row r="5" spans="1:13" ht="15" x14ac:dyDescent="0.25">
      <c r="B5" s="294" t="s">
        <v>103</v>
      </c>
      <c r="C5" s="245">
        <v>1039.2429999999999</v>
      </c>
    </row>
    <row r="6" spans="1:13" ht="15" x14ac:dyDescent="0.25">
      <c r="B6" s="294" t="s">
        <v>104</v>
      </c>
      <c r="C6" s="245">
        <v>814.774</v>
      </c>
    </row>
    <row r="7" spans="1:13" ht="15" x14ac:dyDescent="0.25">
      <c r="B7" s="294" t="s">
        <v>105</v>
      </c>
      <c r="C7" s="245">
        <v>584.72299999999996</v>
      </c>
    </row>
    <row r="8" spans="1:13" ht="15" x14ac:dyDescent="0.25">
      <c r="B8" s="294" t="s">
        <v>208</v>
      </c>
      <c r="C8" s="245">
        <v>491.947</v>
      </c>
    </row>
    <row r="9" spans="1:13" ht="15" x14ac:dyDescent="0.25">
      <c r="B9" s="294" t="s">
        <v>209</v>
      </c>
      <c r="C9" s="245">
        <v>436.62299999999999</v>
      </c>
    </row>
    <row r="10" spans="1:13" ht="15" x14ac:dyDescent="0.25">
      <c r="B10" s="294" t="s">
        <v>106</v>
      </c>
      <c r="C10" s="245">
        <v>423.99900000000002</v>
      </c>
    </row>
    <row r="11" spans="1:13" ht="15" x14ac:dyDescent="0.25">
      <c r="B11" s="294" t="s">
        <v>349</v>
      </c>
      <c r="C11" s="245">
        <v>396</v>
      </c>
    </row>
    <row r="12" spans="1:13" ht="15" x14ac:dyDescent="0.25">
      <c r="B12" s="294" t="s">
        <v>107</v>
      </c>
      <c r="C12" s="245">
        <v>370.48599999999999</v>
      </c>
    </row>
    <row r="13" spans="1:13" ht="15" x14ac:dyDescent="0.25">
      <c r="B13" s="294" t="s">
        <v>211</v>
      </c>
      <c r="C13" s="245">
        <v>317.709</v>
      </c>
    </row>
    <row r="14" spans="1:13" ht="15" x14ac:dyDescent="0.25">
      <c r="B14" s="294" t="s">
        <v>350</v>
      </c>
      <c r="C14" s="245">
        <v>236.49100000000001</v>
      </c>
    </row>
    <row r="41" spans="1:1" x14ac:dyDescent="0.2">
      <c r="A41" s="328" t="s">
        <v>352</v>
      </c>
    </row>
    <row r="42" spans="1:1" x14ac:dyDescent="0.2">
      <c r="A42" s="329" t="s">
        <v>207</v>
      </c>
    </row>
  </sheetData>
  <hyperlinks>
    <hyperlink ref="A1" location="Contents!A1" display="Contents"/>
    <hyperlink ref="A42"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zoomScale="85" zoomScaleNormal="85" workbookViewId="0">
      <selection activeCell="A3" sqref="A3"/>
    </sheetView>
  </sheetViews>
  <sheetFormatPr defaultRowHeight="15" x14ac:dyDescent="0.2"/>
  <cols>
    <col min="1" max="1" width="26" style="10" customWidth="1"/>
    <col min="2" max="5" width="18.42578125" style="10" customWidth="1"/>
    <col min="6" max="6" width="19" style="10" customWidth="1"/>
    <col min="7" max="16384" width="9.140625" style="10"/>
  </cols>
  <sheetData>
    <row r="1" spans="1:9" x14ac:dyDescent="0.2">
      <c r="A1" s="19" t="s">
        <v>40</v>
      </c>
    </row>
    <row r="2" spans="1:9" x14ac:dyDescent="0.2">
      <c r="A2" s="19" t="s">
        <v>21</v>
      </c>
    </row>
    <row r="3" spans="1:9" ht="15.75" x14ac:dyDescent="0.25">
      <c r="A3" s="20" t="s">
        <v>325</v>
      </c>
    </row>
    <row r="8" spans="1:9" ht="15.75" x14ac:dyDescent="0.25">
      <c r="B8" s="51" t="s">
        <v>167</v>
      </c>
      <c r="C8" s="298">
        <v>0.16263695314825641</v>
      </c>
    </row>
    <row r="9" spans="1:9" ht="15.75" x14ac:dyDescent="0.25">
      <c r="B9" s="51" t="s">
        <v>169</v>
      </c>
      <c r="C9" s="297">
        <v>0.59277276961959646</v>
      </c>
    </row>
    <row r="10" spans="1:9" ht="15.75" x14ac:dyDescent="0.25">
      <c r="B10" s="51" t="s">
        <v>168</v>
      </c>
      <c r="C10" s="297">
        <v>6.2345340283014535E-2</v>
      </c>
    </row>
    <row r="11" spans="1:9" ht="15.75" x14ac:dyDescent="0.25">
      <c r="B11" s="51" t="s">
        <v>170</v>
      </c>
      <c r="C11" s="297">
        <v>0.11215053309622508</v>
      </c>
    </row>
    <row r="12" spans="1:9" ht="15.75" x14ac:dyDescent="0.25">
      <c r="B12" s="51" t="s">
        <v>46</v>
      </c>
      <c r="C12" s="297">
        <v>7.0094403852907439E-2</v>
      </c>
    </row>
    <row r="15" spans="1:9" x14ac:dyDescent="0.2">
      <c r="C15" s="10" t="s">
        <v>165</v>
      </c>
    </row>
    <row r="16" spans="1:9" ht="15.75" x14ac:dyDescent="0.25">
      <c r="A16" s="294"/>
      <c r="B16" s="10" t="s">
        <v>275</v>
      </c>
      <c r="C16" s="10">
        <v>10548.046803130193</v>
      </c>
      <c r="D16" s="30">
        <v>0.16263695314825641</v>
      </c>
      <c r="E16" s="466"/>
      <c r="F16" s="466"/>
      <c r="G16" s="466"/>
      <c r="H16" s="466"/>
      <c r="I16" s="466"/>
    </row>
    <row r="17" spans="2:6" x14ac:dyDescent="0.2">
      <c r="B17" s="10" t="s">
        <v>276</v>
      </c>
      <c r="C17" s="10">
        <v>38445.106087722153</v>
      </c>
      <c r="D17" s="30">
        <v>0.59277276961959646</v>
      </c>
      <c r="E17" s="300"/>
      <c r="F17" s="300"/>
    </row>
    <row r="18" spans="2:6" x14ac:dyDescent="0.2">
      <c r="B18" s="10" t="s">
        <v>277</v>
      </c>
      <c r="C18" s="10">
        <v>4043.4941415979529</v>
      </c>
      <c r="D18" s="30">
        <v>6.2345340283014535E-2</v>
      </c>
      <c r="E18" s="30"/>
      <c r="F18" s="30"/>
    </row>
    <row r="19" spans="2:6" x14ac:dyDescent="0.2">
      <c r="B19" s="10" t="s">
        <v>170</v>
      </c>
      <c r="C19" s="10">
        <v>7273.6795002339613</v>
      </c>
      <c r="D19" s="30">
        <v>0.11215053309622508</v>
      </c>
    </row>
    <row r="20" spans="2:6" x14ac:dyDescent="0.2">
      <c r="B20" s="10" t="s">
        <v>46</v>
      </c>
      <c r="C20" s="10">
        <v>4546.0704850022175</v>
      </c>
      <c r="D20" s="30">
        <v>7.0094403852907439E-2</v>
      </c>
    </row>
    <row r="21" spans="2:6" x14ac:dyDescent="0.2">
      <c r="B21" s="10" t="s">
        <v>278</v>
      </c>
      <c r="C21" s="10">
        <v>64856.397017686482</v>
      </c>
    </row>
    <row r="22" spans="2:6" x14ac:dyDescent="0.2">
      <c r="B22" s="10" t="s">
        <v>279</v>
      </c>
      <c r="C22" s="10">
        <v>679599.75218393898</v>
      </c>
    </row>
    <row r="23" spans="2:6" x14ac:dyDescent="0.2">
      <c r="B23" s="10" t="s">
        <v>280</v>
      </c>
      <c r="C23" s="10">
        <v>744456.14920162549</v>
      </c>
    </row>
    <row r="36" spans="1:6" s="27" customFormat="1" ht="12.75" x14ac:dyDescent="0.2">
      <c r="A36" s="505" t="s">
        <v>41</v>
      </c>
      <c r="B36" s="505"/>
      <c r="C36" s="505"/>
      <c r="D36" s="505"/>
      <c r="E36" s="505"/>
      <c r="F36" s="505"/>
    </row>
    <row r="37" spans="1:6" s="27" customFormat="1" ht="12.75" x14ac:dyDescent="0.2">
      <c r="A37" s="505"/>
      <c r="B37" s="505"/>
      <c r="C37" s="505"/>
      <c r="D37" s="505"/>
      <c r="E37" s="505"/>
      <c r="F37" s="505"/>
    </row>
    <row r="38" spans="1:6" s="27" customFormat="1" ht="12.75" x14ac:dyDescent="0.2">
      <c r="A38" s="505"/>
      <c r="B38" s="505"/>
      <c r="C38" s="505"/>
      <c r="D38" s="505"/>
      <c r="E38" s="505"/>
      <c r="F38" s="505"/>
    </row>
    <row r="39" spans="1:6" s="27" customFormat="1" ht="12.75" x14ac:dyDescent="0.2">
      <c r="A39" s="555" t="s">
        <v>281</v>
      </c>
      <c r="B39" s="555"/>
      <c r="C39" s="555"/>
      <c r="D39" s="555"/>
      <c r="E39" s="555"/>
      <c r="F39" s="555"/>
    </row>
    <row r="40" spans="1:6" s="27" customFormat="1" ht="12.75" x14ac:dyDescent="0.2">
      <c r="A40" s="555"/>
      <c r="B40" s="555"/>
      <c r="C40" s="555"/>
      <c r="D40" s="555"/>
      <c r="E40" s="555"/>
      <c r="F40" s="555"/>
    </row>
    <row r="41" spans="1:6" s="27" customFormat="1" ht="12.75" x14ac:dyDescent="0.2">
      <c r="A41" s="555"/>
      <c r="B41" s="555"/>
      <c r="C41" s="555"/>
      <c r="D41" s="555"/>
      <c r="E41" s="555"/>
      <c r="F41" s="555"/>
    </row>
    <row r="42" spans="1:6" s="27" customFormat="1" ht="12.75" x14ac:dyDescent="0.2">
      <c r="A42" s="555"/>
      <c r="B42" s="555"/>
      <c r="C42" s="555"/>
      <c r="D42" s="555"/>
      <c r="E42" s="555"/>
      <c r="F42" s="555"/>
    </row>
    <row r="44" spans="1:6" x14ac:dyDescent="0.2">
      <c r="A44" s="234" t="s">
        <v>251</v>
      </c>
    </row>
  </sheetData>
  <mergeCells count="2">
    <mergeCell ref="A36:F38"/>
    <mergeCell ref="A39:F42"/>
  </mergeCells>
  <hyperlinks>
    <hyperlink ref="A1" location="'Contents '!A1" display="Contents "/>
    <hyperlink ref="A2" location="'Background Notes'!A1" display="Background Notes"/>
  </hyperlinks>
  <pageMargins left="0.7" right="0.7" top="0.75" bottom="0.75" header="0.3" footer="0.3"/>
  <pageSetup paperSize="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showGridLines="0" zoomScale="90" zoomScaleNormal="90" workbookViewId="0">
      <selection activeCell="U17" sqref="U17"/>
    </sheetView>
  </sheetViews>
  <sheetFormatPr defaultRowHeight="15" x14ac:dyDescent="0.2"/>
  <cols>
    <col min="1" max="1" width="10.5703125" style="10" customWidth="1"/>
    <col min="2" max="2" width="16.85546875" style="10" customWidth="1"/>
    <col min="3" max="3" width="12.28515625" style="10" bestFit="1" customWidth="1"/>
    <col min="4" max="16" width="9.140625" style="10"/>
    <col min="17" max="17" width="1.85546875" style="10" customWidth="1"/>
    <col min="18" max="24" width="9.140625" style="10"/>
    <col min="25" max="25" width="11.42578125" style="10" bestFit="1" customWidth="1"/>
    <col min="26" max="26" width="10.42578125" style="10" bestFit="1" customWidth="1"/>
    <col min="27" max="30" width="9.140625" style="10"/>
    <col min="31" max="32" width="9.7109375" style="10" bestFit="1" customWidth="1"/>
    <col min="33" max="16384" width="9.140625" style="10"/>
  </cols>
  <sheetData>
    <row r="1" spans="1:16" x14ac:dyDescent="0.2">
      <c r="A1" s="19" t="s">
        <v>40</v>
      </c>
    </row>
    <row r="2" spans="1:16" x14ac:dyDescent="0.2">
      <c r="A2" s="19" t="s">
        <v>21</v>
      </c>
    </row>
    <row r="3" spans="1:16" ht="15.75" x14ac:dyDescent="0.25">
      <c r="A3" s="20" t="s">
        <v>335</v>
      </c>
    </row>
    <row r="10" spans="1:16" x14ac:dyDescent="0.2">
      <c r="C10" s="51" t="s">
        <v>43</v>
      </c>
      <c r="D10" s="51" t="s">
        <v>171</v>
      </c>
      <c r="E10" s="51" t="s">
        <v>45</v>
      </c>
      <c r="F10" s="51" t="s">
        <v>46</v>
      </c>
      <c r="G10" s="291"/>
    </row>
    <row r="11" spans="1:16" ht="15.75" x14ac:dyDescent="0.25">
      <c r="B11" s="51" t="s">
        <v>80</v>
      </c>
      <c r="C11" s="30">
        <v>0.54823757680284579</v>
      </c>
      <c r="D11" s="30">
        <v>0.27670583162660345</v>
      </c>
      <c r="E11" s="30">
        <v>0.13226258488735582</v>
      </c>
      <c r="F11" s="30">
        <v>4.2578419747763288E-2</v>
      </c>
      <c r="G11" s="468" t="s">
        <v>283</v>
      </c>
      <c r="H11" s="291"/>
      <c r="P11" s="291" t="s">
        <v>284</v>
      </c>
    </row>
    <row r="12" spans="1:16" ht="15.75" x14ac:dyDescent="0.25">
      <c r="B12" s="51" t="s">
        <v>79</v>
      </c>
      <c r="C12" s="469">
        <v>0.39787886840045361</v>
      </c>
      <c r="D12" s="469">
        <v>0.3092737730714924</v>
      </c>
      <c r="E12" s="469">
        <v>0.22489595915069191</v>
      </c>
      <c r="F12" s="469">
        <v>6.7951399377361957E-2</v>
      </c>
      <c r="G12" s="91" t="s">
        <v>218</v>
      </c>
      <c r="H12" s="291" t="s">
        <v>219</v>
      </c>
    </row>
    <row r="13" spans="1:16" x14ac:dyDescent="0.2">
      <c r="B13" s="51" t="s">
        <v>165</v>
      </c>
      <c r="C13" s="469">
        <v>0.37327610595973415</v>
      </c>
      <c r="D13" s="469">
        <v>0.46317133778104769</v>
      </c>
      <c r="E13" s="469">
        <v>0.12532918944192237</v>
      </c>
      <c r="F13" s="469">
        <v>3.8223366817295754E-2</v>
      </c>
      <c r="G13" s="291" t="s">
        <v>282</v>
      </c>
    </row>
    <row r="17" spans="1:21" ht="15.75" x14ac:dyDescent="0.25">
      <c r="A17">
        <v>0.60381235096975927</v>
      </c>
      <c r="B17">
        <v>0.30930026419957518</v>
      </c>
      <c r="C17">
        <v>5.3675172540901837E-2</v>
      </c>
      <c r="D17">
        <v>3.3212212289763648E-2</v>
      </c>
      <c r="E17"/>
      <c r="F17"/>
      <c r="G17"/>
    </row>
    <row r="18" spans="1:21" ht="15.75" x14ac:dyDescent="0.25">
      <c r="B18" s="300"/>
      <c r="C18" s="30"/>
      <c r="D18"/>
      <c r="E18"/>
      <c r="F18"/>
      <c r="G18"/>
    </row>
    <row r="19" spans="1:21" ht="15.75" x14ac:dyDescent="0.25">
      <c r="B19" s="300"/>
      <c r="C19" s="30"/>
      <c r="D19"/>
      <c r="E19"/>
      <c r="F19"/>
      <c r="G19"/>
    </row>
    <row r="20" spans="1:21" ht="15.75" x14ac:dyDescent="0.25">
      <c r="B20" s="300"/>
      <c r="C20" s="30"/>
      <c r="D20"/>
      <c r="E20"/>
      <c r="F20"/>
      <c r="G20"/>
    </row>
    <row r="21" spans="1:21" ht="15.75" x14ac:dyDescent="0.25">
      <c r="A21"/>
      <c r="B21" s="300"/>
      <c r="C21" s="30"/>
      <c r="D21"/>
      <c r="E21"/>
      <c r="F21"/>
      <c r="G21"/>
    </row>
    <row r="22" spans="1:21" ht="15.75" x14ac:dyDescent="0.25">
      <c r="A22"/>
      <c r="B22" s="300"/>
      <c r="C22" s="30"/>
      <c r="D22" s="357"/>
      <c r="E22"/>
      <c r="F22"/>
      <c r="G22"/>
    </row>
    <row r="23" spans="1:21" x14ac:dyDescent="0.2">
      <c r="B23" s="300"/>
      <c r="C23" s="30"/>
    </row>
    <row r="24" spans="1:21" x14ac:dyDescent="0.2">
      <c r="B24" s="300"/>
      <c r="C24" s="30"/>
    </row>
    <row r="25" spans="1:21" x14ac:dyDescent="0.2">
      <c r="B25" s="300"/>
      <c r="C25" s="30"/>
    </row>
    <row r="26" spans="1:21" x14ac:dyDescent="0.2">
      <c r="B26" s="300"/>
      <c r="C26" s="30"/>
    </row>
    <row r="27" spans="1:21" ht="17.25" customHeight="1" x14ac:dyDescent="0.2">
      <c r="B27" s="300"/>
      <c r="C27" s="30"/>
    </row>
    <row r="28" spans="1:21" x14ac:dyDescent="0.2">
      <c r="B28" s="300"/>
    </row>
    <row r="29" spans="1:21" ht="15" customHeight="1" x14ac:dyDescent="0.2">
      <c r="A29" s="505" t="s">
        <v>41</v>
      </c>
      <c r="B29" s="505"/>
      <c r="C29" s="505"/>
      <c r="D29" s="505"/>
      <c r="E29" s="505"/>
      <c r="F29" s="505"/>
      <c r="G29" s="505"/>
      <c r="H29" s="505"/>
      <c r="I29" s="505"/>
    </row>
    <row r="30" spans="1:21" x14ac:dyDescent="0.2">
      <c r="A30" s="505"/>
      <c r="B30" s="505"/>
      <c r="C30" s="505"/>
      <c r="D30" s="505"/>
      <c r="E30" s="505"/>
      <c r="F30" s="505"/>
      <c r="G30" s="505"/>
      <c r="H30" s="505"/>
      <c r="I30" s="505"/>
    </row>
    <row r="31" spans="1:21" x14ac:dyDescent="0.2">
      <c r="A31" s="505"/>
      <c r="B31" s="505"/>
      <c r="C31" s="505"/>
      <c r="D31" s="505"/>
      <c r="E31" s="505"/>
      <c r="F31" s="505"/>
      <c r="G31" s="505"/>
      <c r="H31" s="505"/>
      <c r="I31" s="505"/>
      <c r="M31" s="24"/>
      <c r="N31" s="24"/>
      <c r="O31" s="24"/>
      <c r="P31" s="24"/>
      <c r="T31" s="24"/>
      <c r="U31" s="24"/>
    </row>
    <row r="32" spans="1:21" ht="15" customHeight="1" x14ac:dyDescent="0.2">
      <c r="A32" s="505" t="s">
        <v>172</v>
      </c>
      <c r="B32" s="505"/>
      <c r="C32" s="505"/>
      <c r="D32" s="505"/>
      <c r="E32" s="505"/>
      <c r="F32" s="505"/>
      <c r="G32" s="505"/>
      <c r="H32" s="505"/>
      <c r="I32" s="505"/>
    </row>
    <row r="33" spans="1:12" x14ac:dyDescent="0.2">
      <c r="A33" s="505"/>
      <c r="B33" s="505"/>
      <c r="C33" s="505"/>
      <c r="D33" s="505"/>
      <c r="E33" s="505"/>
      <c r="F33" s="505"/>
      <c r="G33" s="505"/>
      <c r="H33" s="505"/>
      <c r="I33" s="505"/>
    </row>
    <row r="34" spans="1:12" x14ac:dyDescent="0.2">
      <c r="A34" s="505"/>
      <c r="B34" s="505"/>
      <c r="C34" s="505"/>
      <c r="D34" s="505"/>
      <c r="E34" s="505"/>
      <c r="F34" s="505"/>
      <c r="G34" s="505"/>
      <c r="H34" s="505"/>
      <c r="I34" s="505"/>
      <c r="L34" s="291"/>
    </row>
    <row r="35" spans="1:12" x14ac:dyDescent="0.2">
      <c r="A35" s="505"/>
      <c r="B35" s="505"/>
      <c r="C35" s="505"/>
      <c r="D35" s="505"/>
      <c r="E35" s="505"/>
      <c r="F35" s="505"/>
      <c r="G35" s="505"/>
      <c r="H35" s="505"/>
      <c r="I35" s="505"/>
      <c r="L35" s="291"/>
    </row>
    <row r="36" spans="1:12" x14ac:dyDescent="0.2">
      <c r="A36" s="505"/>
      <c r="B36" s="505"/>
      <c r="C36" s="505"/>
      <c r="D36" s="505"/>
      <c r="E36" s="505"/>
      <c r="F36" s="505"/>
      <c r="G36" s="505"/>
      <c r="H36" s="505"/>
      <c r="I36" s="505"/>
    </row>
    <row r="37" spans="1:12" ht="15" customHeight="1" x14ac:dyDescent="0.2">
      <c r="A37" s="505" t="s">
        <v>173</v>
      </c>
      <c r="B37" s="505"/>
      <c r="C37" s="505"/>
      <c r="D37" s="505"/>
      <c r="E37" s="505"/>
      <c r="F37" s="505"/>
      <c r="G37" s="505"/>
      <c r="H37" s="505"/>
      <c r="I37" s="505"/>
    </row>
    <row r="38" spans="1:12" x14ac:dyDescent="0.2">
      <c r="A38" s="505"/>
      <c r="B38" s="505"/>
      <c r="C38" s="505"/>
      <c r="D38" s="505"/>
      <c r="E38" s="505"/>
      <c r="F38" s="505"/>
      <c r="G38" s="505"/>
      <c r="H38" s="505"/>
      <c r="I38" s="505"/>
    </row>
    <row r="39" spans="1:12" x14ac:dyDescent="0.2">
      <c r="A39" s="505" t="s">
        <v>174</v>
      </c>
      <c r="B39" s="505"/>
      <c r="C39" s="505"/>
      <c r="D39" s="505"/>
      <c r="E39" s="505"/>
      <c r="F39" s="505"/>
      <c r="G39" s="505"/>
      <c r="H39" s="505"/>
      <c r="I39" s="505"/>
    </row>
    <row r="40" spans="1:12" x14ac:dyDescent="0.2">
      <c r="A40" s="505"/>
      <c r="B40" s="505"/>
      <c r="C40" s="505"/>
      <c r="D40" s="505"/>
      <c r="E40" s="505"/>
      <c r="F40" s="505"/>
      <c r="G40" s="505"/>
      <c r="H40" s="505"/>
      <c r="I40" s="505"/>
    </row>
    <row r="41" spans="1:12" ht="15.75" x14ac:dyDescent="0.25">
      <c r="A41" s="91" t="s">
        <v>217</v>
      </c>
    </row>
    <row r="42" spans="1:12" x14ac:dyDescent="0.2">
      <c r="A42" s="234" t="s">
        <v>251</v>
      </c>
    </row>
  </sheetData>
  <mergeCells count="4">
    <mergeCell ref="A29:I31"/>
    <mergeCell ref="A32:I36"/>
    <mergeCell ref="A37:I38"/>
    <mergeCell ref="A39:I40"/>
  </mergeCells>
  <hyperlinks>
    <hyperlink ref="A1" location="'Contents '!A1" display="Contents "/>
    <hyperlink ref="A2" location="'Background Notes'!A1" display="Background Notes"/>
    <hyperlink ref="A41" r:id="rId1"/>
    <hyperlink ref="G11" r:id="rId2"/>
    <hyperlink ref="G12" r:id="rId3"/>
  </hyperlinks>
  <pageMargins left="0.7" right="0.7" top="0.75" bottom="0.75" header="0.3" footer="0.3"/>
  <pageSetup paperSize="9" scale="38" fitToHeight="0"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1"/>
  <sheetViews>
    <sheetView showGridLines="0" zoomScale="85" zoomScaleNormal="85" workbookViewId="0"/>
  </sheetViews>
  <sheetFormatPr defaultColWidth="199.140625" defaultRowHeight="15" x14ac:dyDescent="0.2"/>
  <cols>
    <col min="1" max="16384" width="199.140625" style="215"/>
  </cols>
  <sheetData>
    <row r="1" spans="1:1" ht="15.75" x14ac:dyDescent="0.25">
      <c r="A1" s="214" t="s">
        <v>21</v>
      </c>
    </row>
    <row r="2" spans="1:1" ht="45" x14ac:dyDescent="0.2">
      <c r="A2" s="216" t="s">
        <v>285</v>
      </c>
    </row>
    <row r="4" spans="1:1" ht="60" x14ac:dyDescent="0.2">
      <c r="A4" s="216" t="s">
        <v>203</v>
      </c>
    </row>
    <row r="5" spans="1:1" x14ac:dyDescent="0.2">
      <c r="A5" s="217"/>
    </row>
    <row r="6" spans="1:1" x14ac:dyDescent="0.2">
      <c r="A6" s="216" t="s">
        <v>181</v>
      </c>
    </row>
    <row r="7" spans="1:1" x14ac:dyDescent="0.2">
      <c r="A7" s="217" t="s">
        <v>176</v>
      </c>
    </row>
    <row r="8" spans="1:1" x14ac:dyDescent="0.2">
      <c r="A8" s="217" t="s">
        <v>177</v>
      </c>
    </row>
    <row r="9" spans="1:1" x14ac:dyDescent="0.2">
      <c r="A9" s="217" t="s">
        <v>178</v>
      </c>
    </row>
    <row r="10" spans="1:1" x14ac:dyDescent="0.2">
      <c r="A10" s="217" t="s">
        <v>179</v>
      </c>
    </row>
    <row r="12" spans="1:1" ht="30" x14ac:dyDescent="0.2">
      <c r="A12" s="301" t="s">
        <v>195</v>
      </c>
    </row>
    <row r="13" spans="1:1" x14ac:dyDescent="0.2">
      <c r="A13" s="302" t="s">
        <v>196</v>
      </c>
    </row>
    <row r="14" spans="1:1" x14ac:dyDescent="0.2">
      <c r="A14" s="302" t="s">
        <v>197</v>
      </c>
    </row>
    <row r="15" spans="1:1" x14ac:dyDescent="0.2">
      <c r="A15" s="302" t="s">
        <v>198</v>
      </c>
    </row>
    <row r="16" spans="1:1" x14ac:dyDescent="0.2">
      <c r="A16" s="302" t="s">
        <v>199</v>
      </c>
    </row>
    <row r="17" spans="1:1" x14ac:dyDescent="0.2">
      <c r="A17" s="302" t="s">
        <v>200</v>
      </c>
    </row>
    <row r="18" spans="1:1" x14ac:dyDescent="0.2">
      <c r="A18" s="302" t="s">
        <v>201</v>
      </c>
    </row>
    <row r="19" spans="1:1" x14ac:dyDescent="0.2">
      <c r="A19" s="301" t="s">
        <v>202</v>
      </c>
    </row>
    <row r="21" spans="1:1" ht="45" x14ac:dyDescent="0.2">
      <c r="A21" s="216" t="s">
        <v>182</v>
      </c>
    </row>
    <row r="23" spans="1:1" ht="45" x14ac:dyDescent="0.2">
      <c r="A23" s="301" t="s">
        <v>286</v>
      </c>
    </row>
    <row r="25" spans="1:1" ht="31.5" customHeight="1" x14ac:dyDescent="0.2">
      <c r="A25" s="216" t="s">
        <v>204</v>
      </c>
    </row>
    <row r="27" spans="1:1" ht="45" x14ac:dyDescent="0.2">
      <c r="A27" s="216" t="s">
        <v>287</v>
      </c>
    </row>
    <row r="29" spans="1:1" ht="60" x14ac:dyDescent="0.2">
      <c r="A29" s="216" t="s">
        <v>288</v>
      </c>
    </row>
    <row r="30" spans="1:1" x14ac:dyDescent="0.2">
      <c r="A30" s="216"/>
    </row>
    <row r="31" spans="1:1" ht="45" x14ac:dyDescent="0.2">
      <c r="A31" s="301" t="s">
        <v>294</v>
      </c>
    </row>
    <row r="33" spans="1:1" ht="45" x14ac:dyDescent="0.2">
      <c r="A33" s="217" t="s">
        <v>180</v>
      </c>
    </row>
    <row r="34" spans="1:1" x14ac:dyDescent="0.2">
      <c r="A34" s="217"/>
    </row>
    <row r="35" spans="1:1" ht="60" customHeight="1" x14ac:dyDescent="0.2">
      <c r="A35" s="237" t="s">
        <v>289</v>
      </c>
    </row>
    <row r="36" spans="1:1" x14ac:dyDescent="0.2">
      <c r="A36" s="217"/>
    </row>
    <row r="37" spans="1:1" ht="35.25" customHeight="1" x14ac:dyDescent="0.2">
      <c r="A37" s="556" t="s">
        <v>249</v>
      </c>
    </row>
    <row r="38" spans="1:1" ht="13.5" customHeight="1" x14ac:dyDescent="0.2">
      <c r="A38" s="556"/>
    </row>
    <row r="39" spans="1:1" ht="66" customHeight="1" x14ac:dyDescent="0.2">
      <c r="A39" s="556"/>
    </row>
    <row r="40" spans="1:1" s="236" customFormat="1" ht="16.5" customHeight="1" x14ac:dyDescent="0.2">
      <c r="A40" s="433"/>
    </row>
    <row r="41" spans="1:1" x14ac:dyDescent="0.2">
      <c r="A41" s="237" t="s">
        <v>248</v>
      </c>
    </row>
  </sheetData>
  <mergeCells count="1">
    <mergeCell ref="A37:A39"/>
  </mergeCells>
  <hyperlinks>
    <hyperlink ref="A2" r:id="rId1" display="1.    This report presents a summary of tourism statistics for Northern Ireland. More detailed data are available on our website at this link. The next tourism statistics release will be in July for the year ending March 2017; users should not that it is "/>
    <hyperlink ref="A6" r:id="rId2" display="http://www.statisticsauthority.gov.uk/assessment/code-of-practice/index.html"/>
    <hyperlink ref="A12" r:id="rId3" display="https://www.detini.gov.uk/sites/default/files/publications/deti/Business- Plan - DETI 2015 16 - DETI -BUSINESS- PLAN- 2015.pdf"/>
    <hyperlink ref="A21" r:id="rId4" display="http://www.cso.ie/en/media/csoie/newsevents/documents/liasiongroups/tourism/Presentationallisland.pptx"/>
    <hyperlink ref="A23" r:id="rId5"/>
    <hyperlink ref="A25" r:id="rId6"/>
    <hyperlink ref="A29" r:id="rId7"/>
    <hyperlink ref="A31" r:id="rId8" display="10. This report includes estimates from Census of Employment on the number of jobs in ‘tourism characteristic industries’. The latest tourism characteristic industries breakdown available is for 2013 as the Census of Employment is carried out every two ye"/>
    <hyperlink ref="A4" r:id="rId9"/>
    <hyperlink ref="A27" r:id="rId10" display="8.    Tourism statistics systems are designed to collect information for Northern Ireland as a whole. However, respondents do indicate where they stay during these overnight trips allowing for some analysis at Local Area level. The most recent 2015 result"/>
  </hyperlinks>
  <pageMargins left="0.7" right="0.7" top="0.75" bottom="0.75" header="0.3" footer="0.3"/>
  <pageSetup paperSize="9" scale="10" fitToHeight="0" orientation="landscape"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workbookViewId="0">
      <selection activeCell="A4" sqref="A4"/>
    </sheetView>
  </sheetViews>
  <sheetFormatPr defaultRowHeight="15" x14ac:dyDescent="0.2"/>
  <cols>
    <col min="1" max="1" width="25.28515625" style="10" customWidth="1"/>
    <col min="2" max="7" width="18.5703125" style="10" customWidth="1"/>
    <col min="8" max="8" width="22.85546875" style="10" customWidth="1"/>
    <col min="9" max="9" width="9.140625" style="10"/>
    <col min="10" max="10" width="10.28515625" style="10" bestFit="1" customWidth="1"/>
    <col min="11" max="16384" width="9.140625" style="10"/>
  </cols>
  <sheetData>
    <row r="1" spans="1:8" x14ac:dyDescent="0.2">
      <c r="A1" s="19" t="s">
        <v>40</v>
      </c>
      <c r="B1" s="19"/>
    </row>
    <row r="2" spans="1:8" x14ac:dyDescent="0.2">
      <c r="A2" s="19" t="s">
        <v>21</v>
      </c>
      <c r="B2" s="19"/>
    </row>
    <row r="3" spans="1:8" ht="15.75" x14ac:dyDescent="0.25">
      <c r="A3" s="20" t="s">
        <v>295</v>
      </c>
      <c r="B3" s="20"/>
    </row>
    <row r="5" spans="1:8" ht="33.75" customHeight="1" x14ac:dyDescent="0.25">
      <c r="A5" s="308"/>
      <c r="B5" s="360">
        <v>2013</v>
      </c>
      <c r="C5" s="352">
        <v>2014</v>
      </c>
      <c r="D5" s="345">
        <v>2015</v>
      </c>
      <c r="E5" s="345">
        <v>2016</v>
      </c>
      <c r="F5" s="345">
        <v>2017</v>
      </c>
      <c r="G5" s="361">
        <v>2018</v>
      </c>
      <c r="H5" s="352" t="s">
        <v>253</v>
      </c>
    </row>
    <row r="6" spans="1:8" ht="39" customHeight="1" x14ac:dyDescent="0.25">
      <c r="A6" s="22" t="s">
        <v>69</v>
      </c>
      <c r="B6" s="54">
        <v>4069440.4235911751</v>
      </c>
      <c r="C6" s="23">
        <v>4513146.4003482983</v>
      </c>
      <c r="D6" s="23">
        <v>4531617.9835282778</v>
      </c>
      <c r="E6" s="23">
        <v>4571100</v>
      </c>
      <c r="F6" s="23">
        <v>4851315.2180042081</v>
      </c>
      <c r="G6" s="362">
        <v>4996928.4522024421</v>
      </c>
      <c r="H6" s="303">
        <f>(G6-F6)/F6</f>
        <v>3.0015207764243806E-2</v>
      </c>
    </row>
    <row r="7" spans="1:8" ht="15.75" x14ac:dyDescent="0.25">
      <c r="A7" s="22"/>
      <c r="B7" s="54"/>
      <c r="C7" s="23"/>
      <c r="D7" s="23"/>
      <c r="E7" s="23"/>
      <c r="F7" s="23"/>
      <c r="G7" s="362"/>
      <c r="H7" s="303"/>
    </row>
    <row r="8" spans="1:8" ht="15.75" x14ac:dyDescent="0.25">
      <c r="A8" s="22" t="s">
        <v>246</v>
      </c>
      <c r="B8" s="54">
        <v>14393834.960953232</v>
      </c>
      <c r="C8" s="23">
        <v>15082370.550186926</v>
      </c>
      <c r="D8" s="23">
        <v>15470769.292287581</v>
      </c>
      <c r="E8" s="23">
        <v>15174830</v>
      </c>
      <c r="F8" s="23">
        <v>16866127.323941242</v>
      </c>
      <c r="G8" s="362">
        <v>16296183.851235196</v>
      </c>
      <c r="H8" s="303">
        <f t="shared" ref="H8:H10" si="0">(G8-F8)/F8</f>
        <v>-3.3792195550250523E-2</v>
      </c>
    </row>
    <row r="9" spans="1:8" ht="15.75" x14ac:dyDescent="0.25">
      <c r="A9" s="22"/>
      <c r="B9" s="54"/>
      <c r="C9" s="23"/>
      <c r="D9" s="23"/>
      <c r="E9" s="23"/>
      <c r="F9" s="23"/>
      <c r="G9" s="362"/>
      <c r="H9" s="303"/>
    </row>
    <row r="10" spans="1:8" ht="15.75" x14ac:dyDescent="0.25">
      <c r="A10" s="315" t="s">
        <v>247</v>
      </c>
      <c r="B10" s="316">
        <v>715190933.75330377</v>
      </c>
      <c r="C10" s="35">
        <v>744902295.73088992</v>
      </c>
      <c r="D10" s="35">
        <v>764066271.95568144</v>
      </c>
      <c r="E10" s="35">
        <v>850358144</v>
      </c>
      <c r="F10" s="35">
        <v>926129203.43988383</v>
      </c>
      <c r="G10" s="363">
        <v>968252291.45028806</v>
      </c>
      <c r="H10" s="317">
        <f t="shared" si="0"/>
        <v>4.5482949737410468E-2</v>
      </c>
    </row>
    <row r="11" spans="1:8" x14ac:dyDescent="0.2">
      <c r="E11" s="364"/>
      <c r="F11" s="364"/>
      <c r="G11" s="364"/>
    </row>
    <row r="12" spans="1:8" s="27" customFormat="1" ht="12.75" x14ac:dyDescent="0.2">
      <c r="A12" s="505" t="s">
        <v>41</v>
      </c>
      <c r="B12" s="505"/>
      <c r="C12" s="505"/>
      <c r="D12" s="505"/>
      <c r="E12" s="505"/>
      <c r="F12" s="505"/>
      <c r="G12" s="505"/>
      <c r="H12" s="505"/>
    </row>
    <row r="13" spans="1:8" s="27" customFormat="1" ht="12.75" x14ac:dyDescent="0.2">
      <c r="A13" s="505"/>
      <c r="B13" s="505"/>
      <c r="C13" s="505"/>
      <c r="D13" s="505"/>
      <c r="E13" s="505"/>
      <c r="F13" s="505"/>
      <c r="G13" s="505"/>
      <c r="H13" s="505"/>
    </row>
    <row r="14" spans="1:8" s="27" customFormat="1" ht="12.75" x14ac:dyDescent="0.2">
      <c r="A14" s="505"/>
      <c r="B14" s="505"/>
      <c r="C14" s="505"/>
      <c r="D14" s="505"/>
      <c r="E14" s="505"/>
      <c r="F14" s="505"/>
      <c r="G14" s="505"/>
      <c r="H14" s="505"/>
    </row>
    <row r="15" spans="1:8" s="27" customFormat="1" ht="15" customHeight="1" x14ac:dyDescent="0.2">
      <c r="A15" s="505" t="s">
        <v>42</v>
      </c>
      <c r="B15" s="505"/>
      <c r="C15" s="505"/>
      <c r="D15" s="505"/>
      <c r="E15" s="505"/>
      <c r="F15" s="505"/>
      <c r="G15" s="505"/>
      <c r="H15" s="505"/>
    </row>
    <row r="16" spans="1:8" s="27" customFormat="1" ht="12.75" x14ac:dyDescent="0.2">
      <c r="A16" s="505"/>
      <c r="B16" s="505"/>
      <c r="C16" s="505"/>
      <c r="D16" s="505"/>
      <c r="E16" s="505"/>
      <c r="F16" s="505"/>
      <c r="G16" s="505"/>
      <c r="H16" s="505"/>
    </row>
    <row r="17" spans="1:8" s="27" customFormat="1" ht="12.75" x14ac:dyDescent="0.2">
      <c r="A17" s="505"/>
      <c r="B17" s="505"/>
      <c r="C17" s="505"/>
      <c r="D17" s="505"/>
      <c r="E17" s="505"/>
      <c r="F17" s="505"/>
      <c r="G17" s="505"/>
      <c r="H17" s="505"/>
    </row>
    <row r="18" spans="1:8" s="27" customFormat="1" ht="12.75" x14ac:dyDescent="0.2">
      <c r="A18" s="505"/>
      <c r="B18" s="505"/>
      <c r="C18" s="505"/>
      <c r="D18" s="505"/>
      <c r="E18" s="505"/>
      <c r="F18" s="505"/>
      <c r="G18" s="505"/>
      <c r="H18" s="505"/>
    </row>
    <row r="19" spans="1:8" x14ac:dyDescent="0.2">
      <c r="A19" s="506" t="s">
        <v>86</v>
      </c>
      <c r="B19" s="506"/>
      <c r="C19" s="506"/>
      <c r="D19" s="506"/>
      <c r="E19" s="506"/>
      <c r="F19" s="506"/>
      <c r="G19" s="506"/>
      <c r="H19" s="506"/>
    </row>
    <row r="21" spans="1:8" x14ac:dyDescent="0.2">
      <c r="A21" s="234" t="s">
        <v>251</v>
      </c>
      <c r="B21" s="29"/>
    </row>
    <row r="23" spans="1:8" x14ac:dyDescent="0.2">
      <c r="B23" s="47"/>
    </row>
    <row r="24" spans="1:8" x14ac:dyDescent="0.2">
      <c r="B24" s="47"/>
    </row>
    <row r="25" spans="1:8" x14ac:dyDescent="0.2">
      <c r="B25" s="47"/>
    </row>
    <row r="26" spans="1:8" x14ac:dyDescent="0.2">
      <c r="B26" s="47"/>
    </row>
  </sheetData>
  <mergeCells count="3">
    <mergeCell ref="A12:H14"/>
    <mergeCell ref="A15:H18"/>
    <mergeCell ref="A19:H19"/>
  </mergeCells>
  <hyperlinks>
    <hyperlink ref="A1" location="'Contents '!A1" display="Contents "/>
    <hyperlink ref="A2" location="'Background Notes'!A1" display="Background Notes"/>
  </hyperlink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workbookViewId="0">
      <selection activeCell="A3" sqref="A3"/>
    </sheetView>
  </sheetViews>
  <sheetFormatPr defaultRowHeight="15" x14ac:dyDescent="0.2"/>
  <cols>
    <col min="1" max="1" width="28.42578125" style="10" customWidth="1"/>
    <col min="2" max="7" width="17.7109375" style="10" bestFit="1" customWidth="1"/>
    <col min="8" max="8" width="18.85546875" style="10" customWidth="1"/>
    <col min="9" max="11" width="9.140625" style="10"/>
    <col min="12" max="12" width="27.85546875" style="10" bestFit="1" customWidth="1"/>
    <col min="13" max="13" width="11.42578125" style="10" bestFit="1" customWidth="1"/>
    <col min="14" max="16384" width="9.140625" style="10"/>
  </cols>
  <sheetData>
    <row r="1" spans="1:13" x14ac:dyDescent="0.2">
      <c r="A1" s="19" t="s">
        <v>40</v>
      </c>
      <c r="B1" s="19"/>
    </row>
    <row r="2" spans="1:13" x14ac:dyDescent="0.2">
      <c r="A2" s="19" t="s">
        <v>21</v>
      </c>
      <c r="B2" s="19"/>
    </row>
    <row r="3" spans="1:13" ht="15.75" x14ac:dyDescent="0.25">
      <c r="A3" s="20" t="s">
        <v>296</v>
      </c>
      <c r="B3" s="20"/>
    </row>
    <row r="5" spans="1:13" ht="33.75" customHeight="1" x14ac:dyDescent="0.25">
      <c r="A5" s="308"/>
      <c r="B5" s="360">
        <v>2013</v>
      </c>
      <c r="C5" s="352">
        <v>2014</v>
      </c>
      <c r="D5" s="345">
        <v>2015</v>
      </c>
      <c r="E5" s="345">
        <v>2016</v>
      </c>
      <c r="F5" s="435">
        <v>2017</v>
      </c>
      <c r="G5" s="361">
        <v>2018</v>
      </c>
      <c r="H5" s="352" t="s">
        <v>252</v>
      </c>
    </row>
    <row r="6" spans="1:13" ht="36.75" customHeight="1" x14ac:dyDescent="0.25">
      <c r="A6" s="373" t="s">
        <v>43</v>
      </c>
      <c r="B6" s="54">
        <v>1690498.8762771841</v>
      </c>
      <c r="C6" s="23">
        <v>2037091.1628175112</v>
      </c>
      <c r="D6" s="23">
        <v>1939259.249488113</v>
      </c>
      <c r="E6" s="23">
        <v>2133535.4924780154</v>
      </c>
      <c r="F6" s="311">
        <v>2465651.9850909379</v>
      </c>
      <c r="G6" s="362">
        <v>2369535.9713094332</v>
      </c>
      <c r="H6" s="303">
        <f>(G6-F6)/F6</f>
        <v>-3.898198706171413E-2</v>
      </c>
      <c r="I6" s="30"/>
      <c r="L6" s="22"/>
      <c r="M6" s="24"/>
    </row>
    <row r="7" spans="1:13" ht="15.75" x14ac:dyDescent="0.25">
      <c r="A7" s="373"/>
      <c r="B7" s="54"/>
      <c r="C7" s="25"/>
      <c r="D7" s="25"/>
      <c r="E7" s="25"/>
      <c r="F7" s="366"/>
      <c r="G7" s="365"/>
      <c r="H7" s="303"/>
      <c r="I7" s="30"/>
      <c r="L7" s="22"/>
    </row>
    <row r="8" spans="1:13" ht="15.75" x14ac:dyDescent="0.25">
      <c r="A8" s="373" t="s">
        <v>44</v>
      </c>
      <c r="B8" s="54">
        <v>1663050.9069841115</v>
      </c>
      <c r="C8" s="23">
        <v>1894784.4144652784</v>
      </c>
      <c r="D8" s="23">
        <v>1924021.7884895992</v>
      </c>
      <c r="E8" s="23">
        <v>1839764.179633592</v>
      </c>
      <c r="F8" s="311">
        <v>1834491.7050946122</v>
      </c>
      <c r="G8" s="362">
        <v>1977838.4321604511</v>
      </c>
      <c r="H8" s="303">
        <f t="shared" ref="H8:H12" si="0">(G8-F8)/F8</f>
        <v>7.8139752100130591E-2</v>
      </c>
      <c r="I8" s="30"/>
      <c r="L8" s="22"/>
      <c r="M8" s="23"/>
    </row>
    <row r="9" spans="1:13" ht="15.75" x14ac:dyDescent="0.25">
      <c r="A9" s="373"/>
      <c r="B9" s="54"/>
      <c r="C9" s="25"/>
      <c r="D9" s="25"/>
      <c r="E9" s="25"/>
      <c r="F9" s="366"/>
      <c r="G9" s="365"/>
      <c r="H9" s="303"/>
      <c r="I9" s="30"/>
      <c r="L9" s="22"/>
    </row>
    <row r="10" spans="1:13" ht="15.75" x14ac:dyDescent="0.25">
      <c r="A10" s="373" t="s">
        <v>45</v>
      </c>
      <c r="B10" s="54">
        <v>416666.10354424047</v>
      </c>
      <c r="C10" s="23">
        <v>373139.97668661614</v>
      </c>
      <c r="D10" s="23">
        <v>458622.92809940083</v>
      </c>
      <c r="E10" s="23">
        <v>425307.71553303662</v>
      </c>
      <c r="F10" s="311">
        <v>389496.57846890442</v>
      </c>
      <c r="G10" s="362">
        <v>469516.60573749978</v>
      </c>
      <c r="H10" s="303">
        <f t="shared" si="0"/>
        <v>0.20544475020332886</v>
      </c>
      <c r="I10" s="30"/>
      <c r="L10" s="22"/>
      <c r="M10" s="24"/>
    </row>
    <row r="11" spans="1:13" ht="15.75" x14ac:dyDescent="0.25">
      <c r="A11" s="373"/>
      <c r="B11" s="54"/>
      <c r="C11" s="25"/>
      <c r="D11" s="23"/>
      <c r="E11" s="23"/>
      <c r="F11" s="311"/>
      <c r="G11" s="362"/>
      <c r="H11" s="303"/>
      <c r="I11" s="30"/>
      <c r="L11" s="22"/>
      <c r="M11" s="23"/>
    </row>
    <row r="12" spans="1:13" ht="15.75" x14ac:dyDescent="0.25">
      <c r="A12" s="373" t="s">
        <v>46</v>
      </c>
      <c r="B12" s="54">
        <v>299224.53678563901</v>
      </c>
      <c r="C12" s="23">
        <v>208130.84637889187</v>
      </c>
      <c r="D12" s="23">
        <v>209714.01745116455</v>
      </c>
      <c r="E12" s="23">
        <v>172493.02006496646</v>
      </c>
      <c r="F12" s="311">
        <v>161674.94934975333</v>
      </c>
      <c r="G12" s="362">
        <v>180037.44299505765</v>
      </c>
      <c r="H12" s="303">
        <f t="shared" si="0"/>
        <v>0.11357661603827393</v>
      </c>
      <c r="I12" s="30"/>
      <c r="L12" s="22"/>
      <c r="M12" s="24"/>
    </row>
    <row r="13" spans="1:13" ht="15.75" x14ac:dyDescent="0.25">
      <c r="A13" s="22"/>
      <c r="B13" s="22"/>
      <c r="C13" s="23"/>
      <c r="D13" s="23"/>
      <c r="E13" s="23"/>
      <c r="F13" s="311"/>
      <c r="G13" s="362"/>
      <c r="H13" s="26"/>
    </row>
    <row r="14" spans="1:13" ht="25.5" customHeight="1" x14ac:dyDescent="0.2">
      <c r="A14" s="33" t="s">
        <v>47</v>
      </c>
      <c r="B14" s="386">
        <f>B6+B8+B10+B12</f>
        <v>4069440.4235911747</v>
      </c>
      <c r="C14" s="386">
        <f>C6+C8+C10+C12</f>
        <v>4513146.4003482973</v>
      </c>
      <c r="D14" s="386">
        <f>D6+D8+D10+D12</f>
        <v>4531617.9835282778</v>
      </c>
      <c r="E14" s="386">
        <f t="shared" ref="E14:F14" si="1">E6+E8+E10+E12</f>
        <v>4571100.4077096106</v>
      </c>
      <c r="F14" s="436">
        <f t="shared" si="1"/>
        <v>4851315.218004209</v>
      </c>
      <c r="G14" s="387">
        <f t="shared" ref="G14" si="2">G6+G8+G10+G12</f>
        <v>4996928.4522024421</v>
      </c>
      <c r="H14" s="388">
        <f>(G14-F14)/F14</f>
        <v>3.0015207764243608E-2</v>
      </c>
    </row>
    <row r="15" spans="1:13" x14ac:dyDescent="0.2">
      <c r="E15" s="364"/>
      <c r="F15" s="364"/>
      <c r="G15" s="364"/>
    </row>
    <row r="16" spans="1:13" s="27" customFormat="1" ht="15" customHeight="1" x14ac:dyDescent="0.2">
      <c r="A16" s="505" t="s">
        <v>41</v>
      </c>
      <c r="B16" s="505"/>
      <c r="C16" s="505"/>
      <c r="D16" s="505"/>
      <c r="E16" s="505"/>
      <c r="F16" s="505"/>
      <c r="G16" s="505"/>
      <c r="H16" s="505"/>
    </row>
    <row r="17" spans="1:8" s="27" customFormat="1" ht="12.75" x14ac:dyDescent="0.2">
      <c r="A17" s="505"/>
      <c r="B17" s="505"/>
      <c r="C17" s="505"/>
      <c r="D17" s="505"/>
      <c r="E17" s="505"/>
      <c r="F17" s="505"/>
      <c r="G17" s="505"/>
      <c r="H17" s="505"/>
    </row>
    <row r="18" spans="1:8" s="27" customFormat="1" ht="15" customHeight="1" x14ac:dyDescent="0.2">
      <c r="A18" s="505" t="s">
        <v>42</v>
      </c>
      <c r="B18" s="505"/>
      <c r="C18" s="505"/>
      <c r="D18" s="505"/>
      <c r="E18" s="505"/>
      <c r="F18" s="505"/>
      <c r="G18" s="505"/>
      <c r="H18" s="505"/>
    </row>
    <row r="19" spans="1:8" s="27" customFormat="1" ht="12.75" x14ac:dyDescent="0.2">
      <c r="A19" s="505"/>
      <c r="B19" s="505"/>
      <c r="C19" s="505"/>
      <c r="D19" s="505"/>
      <c r="E19" s="505"/>
      <c r="F19" s="505"/>
      <c r="G19" s="505"/>
      <c r="H19" s="505"/>
    </row>
    <row r="20" spans="1:8" s="27" customFormat="1" ht="12.75" x14ac:dyDescent="0.2">
      <c r="A20" s="505"/>
      <c r="B20" s="505"/>
      <c r="C20" s="505"/>
      <c r="D20" s="505"/>
      <c r="E20" s="505"/>
      <c r="F20" s="505"/>
      <c r="G20" s="505"/>
      <c r="H20" s="505"/>
    </row>
    <row r="21" spans="1:8" s="27" customFormat="1" ht="12.75" x14ac:dyDescent="0.2">
      <c r="A21" s="505"/>
      <c r="B21" s="505"/>
      <c r="C21" s="505"/>
      <c r="D21" s="505"/>
      <c r="E21" s="505"/>
      <c r="F21" s="505"/>
      <c r="G21" s="505"/>
      <c r="H21" s="505"/>
    </row>
    <row r="22" spans="1:8" x14ac:dyDescent="0.2">
      <c r="A22" s="506" t="s">
        <v>86</v>
      </c>
      <c r="B22" s="506"/>
      <c r="C22" s="506"/>
      <c r="D22" s="506"/>
      <c r="E22" s="506"/>
      <c r="F22" s="506"/>
      <c r="G22" s="506"/>
      <c r="H22" s="506"/>
    </row>
    <row r="23" spans="1:8" x14ac:dyDescent="0.2">
      <c r="A23" s="28"/>
      <c r="B23" s="28"/>
      <c r="C23" s="28"/>
      <c r="D23" s="28"/>
      <c r="E23" s="28"/>
      <c r="F23" s="28"/>
      <c r="G23" s="28"/>
      <c r="H23" s="28"/>
    </row>
    <row r="24" spans="1:8" x14ac:dyDescent="0.2">
      <c r="A24" s="234" t="s">
        <v>251</v>
      </c>
      <c r="B24" s="29"/>
    </row>
    <row r="26" spans="1:8" x14ac:dyDescent="0.2">
      <c r="B26" s="47"/>
      <c r="C26" s="47"/>
    </row>
    <row r="27" spans="1:8" x14ac:dyDescent="0.2">
      <c r="B27" s="47"/>
      <c r="C27" s="47"/>
    </row>
    <row r="28" spans="1:8" x14ac:dyDescent="0.2">
      <c r="B28" s="47"/>
      <c r="C28" s="47"/>
    </row>
    <row r="29" spans="1:8" x14ac:dyDescent="0.2">
      <c r="B29" s="47"/>
      <c r="C29" s="47"/>
    </row>
    <row r="30" spans="1:8" x14ac:dyDescent="0.2">
      <c r="B30" s="47"/>
      <c r="C30" s="47"/>
    </row>
  </sheetData>
  <mergeCells count="3">
    <mergeCell ref="A16:H17"/>
    <mergeCell ref="A18:H21"/>
    <mergeCell ref="A22:H22"/>
  </mergeCells>
  <hyperlinks>
    <hyperlink ref="A1" location="'Contents '!A1" display="Contents "/>
    <hyperlink ref="A2" location="'Background Notes'!A1" display="Background Notes"/>
  </hyperlink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workbookViewId="0">
      <selection activeCell="F16" sqref="F16"/>
    </sheetView>
  </sheetViews>
  <sheetFormatPr defaultRowHeight="15" x14ac:dyDescent="0.2"/>
  <cols>
    <col min="1" max="1" width="54.140625" style="10" customWidth="1"/>
    <col min="2" max="2" width="13.85546875" style="10" customWidth="1"/>
    <col min="3" max="3" width="14.28515625" style="10" bestFit="1" customWidth="1"/>
    <col min="4" max="4" width="13.85546875" style="10" bestFit="1" customWidth="1"/>
    <col min="5" max="7" width="13.85546875" style="10" customWidth="1"/>
    <col min="8" max="8" width="19.140625" style="10" customWidth="1"/>
    <col min="9" max="13" width="9.140625" style="10"/>
    <col min="14" max="14" width="28.7109375" style="10" bestFit="1" customWidth="1"/>
    <col min="15" max="16384" width="9.140625" style="10"/>
  </cols>
  <sheetData>
    <row r="1" spans="1:15" x14ac:dyDescent="0.2">
      <c r="A1" s="19" t="s">
        <v>40</v>
      </c>
      <c r="B1" s="19"/>
    </row>
    <row r="2" spans="1:15" x14ac:dyDescent="0.2">
      <c r="A2" s="19" t="s">
        <v>21</v>
      </c>
      <c r="B2" s="19"/>
    </row>
    <row r="3" spans="1:15" ht="15.75" x14ac:dyDescent="0.25">
      <c r="A3" s="20" t="s">
        <v>297</v>
      </c>
      <c r="B3" s="20"/>
    </row>
    <row r="5" spans="1:15" ht="31.5" x14ac:dyDescent="0.25">
      <c r="A5" s="308"/>
      <c r="B5" s="360">
        <v>2013</v>
      </c>
      <c r="C5" s="352">
        <v>2014</v>
      </c>
      <c r="D5" s="345">
        <v>2015</v>
      </c>
      <c r="E5" s="345">
        <v>2016</v>
      </c>
      <c r="F5" s="435">
        <v>2017</v>
      </c>
      <c r="G5" s="361">
        <v>2018</v>
      </c>
      <c r="H5" s="367" t="s">
        <v>252</v>
      </c>
    </row>
    <row r="6" spans="1:15" ht="41.25" customHeight="1" x14ac:dyDescent="0.25">
      <c r="A6" s="382" t="s">
        <v>222</v>
      </c>
      <c r="B6" s="54">
        <v>1165002.4802542191</v>
      </c>
      <c r="C6" s="23">
        <v>1174608.3278934194</v>
      </c>
      <c r="D6" s="23">
        <v>1295418.5370815136</v>
      </c>
      <c r="E6" s="311">
        <v>1389410.540009446</v>
      </c>
      <c r="F6" s="311">
        <v>1397919.5718932708</v>
      </c>
      <c r="G6" s="362">
        <v>1424582.5891732052</v>
      </c>
      <c r="H6" s="310">
        <f>(G6-F6)/F6</f>
        <v>1.9073355732349712E-2</v>
      </c>
      <c r="K6" s="339"/>
      <c r="L6" s="339"/>
      <c r="M6" s="292"/>
      <c r="O6" s="465"/>
    </row>
    <row r="7" spans="1:15" ht="15.75" x14ac:dyDescent="0.25">
      <c r="A7" s="382"/>
      <c r="B7" s="54"/>
      <c r="C7" s="25"/>
      <c r="D7" s="25"/>
      <c r="E7" s="366"/>
      <c r="F7" s="366"/>
      <c r="G7" s="365"/>
      <c r="H7" s="366"/>
      <c r="K7" s="339"/>
      <c r="L7" s="339"/>
      <c r="M7" s="292"/>
      <c r="O7" s="465"/>
    </row>
    <row r="8" spans="1:15" ht="18.75" x14ac:dyDescent="0.25">
      <c r="A8" s="382" t="s">
        <v>223</v>
      </c>
      <c r="B8" s="54">
        <v>527909.09709759871</v>
      </c>
      <c r="C8" s="23">
        <v>614154.24694110057</v>
      </c>
      <c r="D8" s="23">
        <v>669600.33395212737</v>
      </c>
      <c r="E8" s="311">
        <v>743165.77420739643</v>
      </c>
      <c r="F8" s="311">
        <v>777586.23993157025</v>
      </c>
      <c r="G8" s="362">
        <v>793743.76830960205</v>
      </c>
      <c r="H8" s="310">
        <f>(G8-F8)/F8</f>
        <v>2.0779082175442953E-2</v>
      </c>
      <c r="K8" s="339"/>
      <c r="L8" s="339"/>
      <c r="M8" s="292"/>
      <c r="O8" s="465"/>
    </row>
    <row r="9" spans="1:15" ht="15.75" x14ac:dyDescent="0.25">
      <c r="A9" s="383"/>
      <c r="B9" s="54"/>
      <c r="C9" s="25"/>
      <c r="D9" s="25"/>
      <c r="E9" s="366"/>
      <c r="F9" s="366"/>
      <c r="G9" s="365"/>
      <c r="H9" s="366"/>
      <c r="K9" s="339"/>
      <c r="L9" s="339"/>
      <c r="M9" s="292"/>
      <c r="O9" s="465"/>
    </row>
    <row r="10" spans="1:15" ht="15.75" x14ac:dyDescent="0.25">
      <c r="A10" s="384" t="s">
        <v>225</v>
      </c>
      <c r="B10" s="374">
        <f t="shared" ref="B10:G10" si="0">B6+B8</f>
        <v>1692911.5773518179</v>
      </c>
      <c r="C10" s="374">
        <f t="shared" si="0"/>
        <v>1788762.57483452</v>
      </c>
      <c r="D10" s="374">
        <f t="shared" si="0"/>
        <v>1965018.871033641</v>
      </c>
      <c r="E10" s="56">
        <f t="shared" si="0"/>
        <v>2132576.3142168424</v>
      </c>
      <c r="F10" s="56">
        <f t="shared" ref="F10" si="1">F6+F8</f>
        <v>2175505.811824841</v>
      </c>
      <c r="G10" s="375">
        <f t="shared" si="0"/>
        <v>2218326.3574828072</v>
      </c>
      <c r="H10" s="66">
        <f>(G10-F10)/F10</f>
        <v>1.9683029769544898E-2</v>
      </c>
      <c r="K10" s="339"/>
      <c r="L10" s="339"/>
    </row>
    <row r="11" spans="1:15" ht="20.25" customHeight="1" x14ac:dyDescent="0.25">
      <c r="A11" s="385"/>
      <c r="B11" s="313"/>
      <c r="C11" s="308"/>
      <c r="D11" s="39"/>
      <c r="E11" s="376"/>
      <c r="F11" s="376"/>
      <c r="G11" s="377"/>
      <c r="H11" s="65"/>
      <c r="K11" s="339"/>
      <c r="L11" s="339"/>
    </row>
    <row r="12" spans="1:15" ht="18" x14ac:dyDescent="0.2">
      <c r="A12" s="382" t="s">
        <v>338</v>
      </c>
      <c r="B12" s="54">
        <v>396359</v>
      </c>
      <c r="C12" s="23">
        <v>389757</v>
      </c>
      <c r="D12" s="23">
        <v>336383</v>
      </c>
      <c r="E12" s="311">
        <v>454132</v>
      </c>
      <c r="F12" s="438">
        <v>482381</v>
      </c>
      <c r="G12" s="381">
        <v>591085</v>
      </c>
      <c r="H12" s="310">
        <f>(G12-F12)/F12</f>
        <v>0.22534884251245385</v>
      </c>
      <c r="J12" s="30"/>
      <c r="K12" s="339"/>
      <c r="L12" s="339"/>
    </row>
    <row r="13" spans="1:15" ht="15.75" x14ac:dyDescent="0.25">
      <c r="A13" s="383"/>
      <c r="B13" s="54"/>
      <c r="C13" s="26"/>
      <c r="D13" s="26"/>
      <c r="E13" s="26"/>
      <c r="F13" s="26"/>
      <c r="G13" s="381"/>
      <c r="H13" s="37"/>
      <c r="J13" s="30"/>
      <c r="K13" s="339"/>
      <c r="L13" s="339"/>
    </row>
    <row r="14" spans="1:15" ht="15.75" x14ac:dyDescent="0.25">
      <c r="A14" s="384" t="s">
        <v>48</v>
      </c>
      <c r="B14" s="374">
        <f t="shared" ref="B14:G14" si="2">B10+B12</f>
        <v>2089270.5773518179</v>
      </c>
      <c r="C14" s="374">
        <f t="shared" si="2"/>
        <v>2178519.57483452</v>
      </c>
      <c r="D14" s="374">
        <f t="shared" si="2"/>
        <v>2301401.871033641</v>
      </c>
      <c r="E14" s="56">
        <f t="shared" si="2"/>
        <v>2586708.3142168424</v>
      </c>
      <c r="F14" s="56">
        <f t="shared" ref="F14" si="3">F10+F12</f>
        <v>2657886.811824841</v>
      </c>
      <c r="G14" s="375">
        <f t="shared" si="2"/>
        <v>2809411.3574828072</v>
      </c>
      <c r="H14" s="66">
        <f>(G14-F14)/F14</f>
        <v>5.70094049843805E-2</v>
      </c>
      <c r="J14" s="30"/>
      <c r="K14" s="339"/>
      <c r="L14" s="339"/>
    </row>
    <row r="15" spans="1:15" ht="15.75" x14ac:dyDescent="0.25">
      <c r="A15" s="383"/>
      <c r="B15" s="54"/>
      <c r="C15" s="23"/>
      <c r="D15" s="23"/>
      <c r="E15" s="311"/>
      <c r="F15" s="311"/>
      <c r="G15" s="362"/>
      <c r="H15" s="37"/>
      <c r="K15" s="339"/>
      <c r="L15" s="339"/>
    </row>
    <row r="16" spans="1:15" ht="18" x14ac:dyDescent="0.2">
      <c r="A16" s="382" t="s">
        <v>224</v>
      </c>
      <c r="B16" s="368">
        <v>1980169.8462393573</v>
      </c>
      <c r="C16" s="369">
        <v>2334626.8255137778</v>
      </c>
      <c r="D16" s="369">
        <v>2230216.1124946363</v>
      </c>
      <c r="E16" s="370">
        <v>1984392</v>
      </c>
      <c r="F16" s="370">
        <v>2193428.4061793666</v>
      </c>
      <c r="G16" s="371">
        <v>2187517.0947196344</v>
      </c>
      <c r="H16" s="372">
        <f>(G16-F16)/F16</f>
        <v>-2.6950099866851307E-3</v>
      </c>
      <c r="K16" s="339"/>
      <c r="L16" s="339"/>
    </row>
    <row r="17" spans="1:8" x14ac:dyDescent="0.2">
      <c r="A17" s="25"/>
      <c r="B17" s="25"/>
      <c r="C17" s="23"/>
      <c r="D17" s="23"/>
      <c r="E17" s="311"/>
      <c r="F17" s="311"/>
      <c r="G17" s="362"/>
      <c r="H17" s="37"/>
    </row>
    <row r="18" spans="1:8" ht="36" customHeight="1" x14ac:dyDescent="0.2">
      <c r="A18" s="33" t="s">
        <v>47</v>
      </c>
      <c r="B18" s="378">
        <f t="shared" ref="B18:G18" si="4">B14+B16</f>
        <v>4069440.4235911751</v>
      </c>
      <c r="C18" s="378">
        <f t="shared" si="4"/>
        <v>4513146.4003482983</v>
      </c>
      <c r="D18" s="378">
        <f t="shared" si="4"/>
        <v>4531617.9835282769</v>
      </c>
      <c r="E18" s="379">
        <f t="shared" si="4"/>
        <v>4571100.3142168429</v>
      </c>
      <c r="F18" s="379">
        <f t="shared" ref="F18" si="5">F14+F16</f>
        <v>4851315.2180042081</v>
      </c>
      <c r="G18" s="380">
        <f t="shared" si="4"/>
        <v>4996928.4522024412</v>
      </c>
      <c r="H18" s="312">
        <f>(G18-F18)/F18</f>
        <v>3.0015207764243615E-2</v>
      </c>
    </row>
    <row r="20" spans="1:8" ht="15" customHeight="1" x14ac:dyDescent="0.2">
      <c r="A20" s="505" t="s">
        <v>41</v>
      </c>
      <c r="B20" s="505"/>
      <c r="C20" s="505"/>
      <c r="D20" s="505"/>
      <c r="E20" s="505"/>
      <c r="F20" s="505"/>
      <c r="G20" s="505"/>
      <c r="H20" s="505"/>
    </row>
    <row r="21" spans="1:8" x14ac:dyDescent="0.2">
      <c r="A21" s="505"/>
      <c r="B21" s="505"/>
      <c r="C21" s="505"/>
      <c r="D21" s="505"/>
      <c r="E21" s="505"/>
      <c r="F21" s="505"/>
      <c r="G21" s="505"/>
      <c r="H21" s="505"/>
    </row>
    <row r="22" spans="1:8" ht="15" customHeight="1" x14ac:dyDescent="0.2">
      <c r="A22" s="505" t="s">
        <v>49</v>
      </c>
      <c r="B22" s="505"/>
      <c r="C22" s="505"/>
      <c r="D22" s="505"/>
      <c r="E22" s="505"/>
      <c r="F22" s="505"/>
      <c r="G22" s="505"/>
      <c r="H22" s="505"/>
    </row>
    <row r="23" spans="1:8" x14ac:dyDescent="0.2">
      <c r="A23" s="505"/>
      <c r="B23" s="505"/>
      <c r="C23" s="505"/>
      <c r="D23" s="505"/>
      <c r="E23" s="505"/>
      <c r="F23" s="505"/>
      <c r="G23" s="505"/>
      <c r="H23" s="505"/>
    </row>
    <row r="24" spans="1:8" ht="18" customHeight="1" x14ac:dyDescent="0.2">
      <c r="A24" s="505" t="s">
        <v>50</v>
      </c>
      <c r="B24" s="505"/>
      <c r="C24" s="505"/>
      <c r="D24" s="505"/>
      <c r="E24" s="505"/>
      <c r="F24" s="505"/>
      <c r="G24" s="505"/>
      <c r="H24" s="505"/>
    </row>
    <row r="25" spans="1:8" ht="15" customHeight="1" x14ac:dyDescent="0.2">
      <c r="A25" s="505" t="s">
        <v>51</v>
      </c>
      <c r="B25" s="505"/>
      <c r="C25" s="505"/>
      <c r="D25" s="505"/>
      <c r="E25" s="505"/>
      <c r="F25" s="505"/>
      <c r="G25" s="505"/>
      <c r="H25" s="505"/>
    </row>
    <row r="26" spans="1:8" ht="15" customHeight="1" x14ac:dyDescent="0.2">
      <c r="A26" s="49" t="s">
        <v>87</v>
      </c>
      <c r="B26" s="49"/>
      <c r="C26" s="49"/>
      <c r="D26" s="49"/>
      <c r="E26" s="238"/>
      <c r="F26" s="434"/>
      <c r="G26" s="304"/>
      <c r="H26" s="49"/>
    </row>
    <row r="27" spans="1:8" ht="15" customHeight="1" x14ac:dyDescent="0.2">
      <c r="A27" s="485"/>
      <c r="B27" s="485"/>
      <c r="C27" s="485"/>
      <c r="D27" s="485"/>
      <c r="E27" s="485"/>
      <c r="F27" s="485"/>
      <c r="G27" s="485"/>
      <c r="H27" s="485"/>
    </row>
    <row r="28" spans="1:8" ht="15" customHeight="1" x14ac:dyDescent="0.2">
      <c r="A28" s="496" t="s">
        <v>340</v>
      </c>
      <c r="B28" s="485"/>
      <c r="C28" s="485"/>
      <c r="D28" s="485"/>
      <c r="E28" s="485"/>
      <c r="F28" s="485"/>
      <c r="G28" s="485"/>
      <c r="H28" s="485"/>
    </row>
    <row r="30" spans="1:8" x14ac:dyDescent="0.2">
      <c r="A30" s="234" t="s">
        <v>251</v>
      </c>
      <c r="B30" s="24"/>
      <c r="C30" s="24"/>
      <c r="D30" s="24"/>
      <c r="E30" s="24"/>
      <c r="F30" s="24"/>
      <c r="G30" s="24"/>
    </row>
    <row r="31" spans="1:8" x14ac:dyDescent="0.2">
      <c r="B31" s="79"/>
      <c r="C31" s="79"/>
      <c r="D31" s="79"/>
      <c r="E31" s="79"/>
      <c r="F31" s="79"/>
      <c r="G31" s="79"/>
    </row>
    <row r="32" spans="1:8" x14ac:dyDescent="0.2">
      <c r="B32" s="235"/>
      <c r="C32" s="235"/>
      <c r="D32" s="235"/>
      <c r="E32" s="235"/>
      <c r="F32" s="235"/>
      <c r="G32" s="235"/>
    </row>
    <row r="35" spans="2:3" x14ac:dyDescent="0.2">
      <c r="B35" s="47"/>
      <c r="C35" s="47"/>
    </row>
    <row r="36" spans="2:3" x14ac:dyDescent="0.2">
      <c r="B36" s="47"/>
      <c r="C36" s="47"/>
    </row>
    <row r="37" spans="2:3" x14ac:dyDescent="0.2">
      <c r="B37" s="47"/>
      <c r="C37" s="47"/>
    </row>
    <row r="38" spans="2:3" x14ac:dyDescent="0.2">
      <c r="B38" s="47"/>
      <c r="C38" s="47"/>
    </row>
    <row r="39" spans="2:3" x14ac:dyDescent="0.2">
      <c r="B39" s="47"/>
      <c r="C39" s="47"/>
    </row>
  </sheetData>
  <mergeCells count="4">
    <mergeCell ref="A20:H21"/>
    <mergeCell ref="A22:H23"/>
    <mergeCell ref="A24:H24"/>
    <mergeCell ref="A25:H25"/>
  </mergeCells>
  <hyperlinks>
    <hyperlink ref="A1" location="'Contents '!A1" display="Contents "/>
    <hyperlink ref="A2" location="'Background Notes'!A1" display="Background Notes"/>
  </hyperlinks>
  <pageMargins left="0.7" right="0.7" top="0.75" bottom="0.75" header="0.3" footer="0.3"/>
  <pageSetup paperSize="9"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workbookViewId="0">
      <selection activeCell="C21" sqref="C21"/>
    </sheetView>
  </sheetViews>
  <sheetFormatPr defaultRowHeight="15" x14ac:dyDescent="0.2"/>
  <cols>
    <col min="1" max="1" width="25.7109375" style="10" customWidth="1"/>
    <col min="2" max="2" width="18.85546875" style="10" bestFit="1" customWidth="1"/>
    <col min="3" max="4" width="14.140625" style="10" bestFit="1" customWidth="1"/>
    <col min="5" max="8" width="14.140625" style="10" customWidth="1"/>
    <col min="9" max="16384" width="9.140625" style="10"/>
  </cols>
  <sheetData>
    <row r="1" spans="1:8" x14ac:dyDescent="0.2">
      <c r="A1" s="19" t="s">
        <v>40</v>
      </c>
      <c r="B1" s="19"/>
    </row>
    <row r="2" spans="1:8" x14ac:dyDescent="0.2">
      <c r="A2" s="19" t="s">
        <v>21</v>
      </c>
      <c r="B2" s="19"/>
    </row>
    <row r="3" spans="1:8" ht="15.75" x14ac:dyDescent="0.25">
      <c r="A3" s="20" t="s">
        <v>298</v>
      </c>
      <c r="B3" s="20"/>
    </row>
    <row r="5" spans="1:8" ht="46.5" customHeight="1" x14ac:dyDescent="0.25">
      <c r="A5" s="308"/>
      <c r="B5" s="360">
        <v>2013</v>
      </c>
      <c r="C5" s="352">
        <v>2014</v>
      </c>
      <c r="D5" s="345">
        <v>2015</v>
      </c>
      <c r="E5" s="345">
        <v>2016</v>
      </c>
      <c r="F5" s="435">
        <v>2017</v>
      </c>
      <c r="G5" s="361">
        <v>2018</v>
      </c>
      <c r="H5" s="345" t="s">
        <v>252</v>
      </c>
    </row>
    <row r="6" spans="1:8" ht="36.75" customHeight="1" x14ac:dyDescent="0.25">
      <c r="A6" s="22" t="s">
        <v>69</v>
      </c>
      <c r="B6" s="54">
        <v>2089270.5773518179</v>
      </c>
      <c r="C6" s="23">
        <v>2178519.57483452</v>
      </c>
      <c r="D6" s="23">
        <v>2301401.871033641</v>
      </c>
      <c r="E6" s="23">
        <v>2586708.3142168429</v>
      </c>
      <c r="F6" s="311">
        <v>2657886.8118248405</v>
      </c>
      <c r="G6" s="362">
        <v>2809411.3574828068</v>
      </c>
      <c r="H6" s="26">
        <f>(G6-F6)/F6</f>
        <v>5.7009404984380507E-2</v>
      </c>
    </row>
    <row r="7" spans="1:8" ht="15.75" x14ac:dyDescent="0.25">
      <c r="A7" s="22"/>
      <c r="B7" s="54"/>
      <c r="C7" s="23"/>
      <c r="D7" s="23"/>
      <c r="E7" s="23"/>
      <c r="F7" s="311"/>
      <c r="G7" s="362"/>
      <c r="H7" s="26"/>
    </row>
    <row r="8" spans="1:8" ht="15.75" x14ac:dyDescent="0.25">
      <c r="A8" s="22" t="s">
        <v>246</v>
      </c>
      <c r="B8" s="54">
        <v>9816905.2326545473</v>
      </c>
      <c r="C8" s="23">
        <v>10033132.879182857</v>
      </c>
      <c r="D8" s="23">
        <v>10680185.115623372</v>
      </c>
      <c r="E8" s="23">
        <v>11360634.774015848</v>
      </c>
      <c r="F8" s="311">
        <v>11645692.53888071</v>
      </c>
      <c r="G8" s="362">
        <v>11775815.335728828</v>
      </c>
      <c r="H8" s="26">
        <f t="shared" ref="H8:H10" si="0">(G8-F8)/F8</f>
        <v>1.117347005458764E-2</v>
      </c>
    </row>
    <row r="9" spans="1:8" ht="15.75" x14ac:dyDescent="0.25">
      <c r="A9" s="22"/>
      <c r="B9" s="54"/>
      <c r="C9" s="23"/>
      <c r="D9" s="23"/>
      <c r="E9" s="23"/>
      <c r="F9" s="311"/>
      <c r="G9" s="362"/>
      <c r="H9" s="26"/>
    </row>
    <row r="10" spans="1:8" ht="15.75" x14ac:dyDescent="0.25">
      <c r="A10" s="315" t="s">
        <v>247</v>
      </c>
      <c r="B10" s="316">
        <v>523642698.60811734</v>
      </c>
      <c r="C10" s="35">
        <v>507291498.40919268</v>
      </c>
      <c r="D10" s="35">
        <v>544712095.73140788</v>
      </c>
      <c r="E10" s="35">
        <v>613203430.44470167</v>
      </c>
      <c r="F10" s="437">
        <v>656626132.78879249</v>
      </c>
      <c r="G10" s="363">
        <v>668874186.15641236</v>
      </c>
      <c r="H10" s="317">
        <f t="shared" si="0"/>
        <v>1.8653009309270864E-2</v>
      </c>
    </row>
    <row r="12" spans="1:8" x14ac:dyDescent="0.2">
      <c r="A12" s="505" t="s">
        <v>41</v>
      </c>
      <c r="B12" s="505"/>
      <c r="C12" s="505"/>
      <c r="D12" s="505"/>
      <c r="E12" s="505"/>
      <c r="F12" s="505"/>
      <c r="G12" s="505"/>
      <c r="H12" s="505"/>
    </row>
    <row r="13" spans="1:8" x14ac:dyDescent="0.2">
      <c r="A13" s="505"/>
      <c r="B13" s="505"/>
      <c r="C13" s="505"/>
      <c r="D13" s="505"/>
      <c r="E13" s="505"/>
      <c r="F13" s="505"/>
      <c r="G13" s="505"/>
      <c r="H13" s="505"/>
    </row>
    <row r="14" spans="1:8" x14ac:dyDescent="0.2">
      <c r="A14" s="505"/>
      <c r="B14" s="505"/>
      <c r="C14" s="505"/>
      <c r="D14" s="505"/>
      <c r="E14" s="505"/>
      <c r="F14" s="505"/>
      <c r="G14" s="505"/>
      <c r="H14" s="505"/>
    </row>
    <row r="15" spans="1:8" ht="15" customHeight="1" x14ac:dyDescent="0.2">
      <c r="A15" s="505" t="s">
        <v>42</v>
      </c>
      <c r="B15" s="505"/>
      <c r="C15" s="505"/>
      <c r="D15" s="505"/>
      <c r="E15" s="505"/>
      <c r="F15" s="505"/>
      <c r="G15" s="505"/>
      <c r="H15" s="505"/>
    </row>
    <row r="16" spans="1:8" x14ac:dyDescent="0.2">
      <c r="A16" s="505"/>
      <c r="B16" s="505"/>
      <c r="C16" s="505"/>
      <c r="D16" s="505"/>
      <c r="E16" s="505"/>
      <c r="F16" s="505"/>
      <c r="G16" s="505"/>
      <c r="H16" s="505"/>
    </row>
    <row r="17" spans="1:8" x14ac:dyDescent="0.2">
      <c r="A17" s="505"/>
      <c r="B17" s="505"/>
      <c r="C17" s="505"/>
      <c r="D17" s="505"/>
      <c r="E17" s="505"/>
      <c r="F17" s="505"/>
      <c r="G17" s="505"/>
      <c r="H17" s="505"/>
    </row>
    <row r="18" spans="1:8" x14ac:dyDescent="0.2">
      <c r="A18" s="506" t="s">
        <v>86</v>
      </c>
      <c r="B18" s="506"/>
      <c r="C18" s="506"/>
      <c r="D18" s="506"/>
      <c r="E18" s="506"/>
      <c r="F18" s="506"/>
      <c r="G18" s="506"/>
      <c r="H18" s="506"/>
    </row>
    <row r="19" spans="1:8" x14ac:dyDescent="0.2">
      <c r="A19" s="28"/>
      <c r="B19" s="28"/>
      <c r="C19" s="28"/>
      <c r="D19" s="28"/>
      <c r="E19" s="28"/>
      <c r="F19" s="28"/>
      <c r="G19" s="28"/>
      <c r="H19" s="28"/>
    </row>
    <row r="20" spans="1:8" x14ac:dyDescent="0.2">
      <c r="A20" s="234" t="s">
        <v>251</v>
      </c>
      <c r="B20" s="53"/>
    </row>
    <row r="22" spans="1:8" x14ac:dyDescent="0.2">
      <c r="B22" s="47"/>
      <c r="C22" s="300"/>
      <c r="D22" s="300"/>
      <c r="E22" s="300"/>
      <c r="F22" s="300"/>
      <c r="G22" s="300"/>
    </row>
    <row r="23" spans="1:8" x14ac:dyDescent="0.2">
      <c r="B23" s="47"/>
      <c r="C23" s="300"/>
      <c r="D23" s="300"/>
      <c r="E23" s="300"/>
      <c r="F23" s="300"/>
      <c r="G23" s="300"/>
    </row>
    <row r="24" spans="1:8" x14ac:dyDescent="0.2">
      <c r="B24" s="47"/>
      <c r="E24" s="300"/>
      <c r="F24" s="300"/>
      <c r="G24" s="300"/>
    </row>
    <row r="25" spans="1:8" x14ac:dyDescent="0.2">
      <c r="B25" s="47"/>
    </row>
    <row r="26" spans="1:8" x14ac:dyDescent="0.2">
      <c r="B26" s="47"/>
    </row>
  </sheetData>
  <mergeCells count="3">
    <mergeCell ref="A12:H14"/>
    <mergeCell ref="A15:H17"/>
    <mergeCell ref="A18:H18"/>
  </mergeCells>
  <hyperlinks>
    <hyperlink ref="A1" location="'Contents '!A1" display="Contents "/>
    <hyperlink ref="A2" location="'Background Notes'!A1" display="Background Notes"/>
  </hyperlink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opLeftCell="A16" zoomScaleNormal="100" workbookViewId="0">
      <selection activeCell="B9" sqref="B6:B9"/>
    </sheetView>
  </sheetViews>
  <sheetFormatPr defaultRowHeight="15" x14ac:dyDescent="0.2"/>
  <cols>
    <col min="1" max="1" width="42.5703125" style="10" customWidth="1"/>
    <col min="2" max="2" width="16.28515625" style="10" customWidth="1"/>
    <col min="3" max="3" width="15.42578125" style="10" customWidth="1"/>
    <col min="4" max="5" width="14.28515625" style="10" customWidth="1"/>
    <col min="6" max="7" width="14.28515625" style="305" customWidth="1"/>
    <col min="8" max="8" width="23.28515625" style="10" customWidth="1"/>
    <col min="9" max="9" width="13.7109375" style="10" bestFit="1" customWidth="1"/>
    <col min="10" max="10" width="16.140625" style="10" bestFit="1" customWidth="1"/>
    <col min="11" max="13" width="12.85546875" style="10" bestFit="1" customWidth="1"/>
    <col min="14" max="16384" width="9.140625" style="10"/>
  </cols>
  <sheetData>
    <row r="1" spans="1:12" x14ac:dyDescent="0.2">
      <c r="A1" s="19" t="s">
        <v>40</v>
      </c>
      <c r="B1" s="19"/>
    </row>
    <row r="2" spans="1:12" x14ac:dyDescent="0.2">
      <c r="A2" s="19" t="s">
        <v>21</v>
      </c>
      <c r="B2" s="19"/>
    </row>
    <row r="3" spans="1:12" ht="15.75" x14ac:dyDescent="0.25">
      <c r="A3" s="20" t="s">
        <v>299</v>
      </c>
      <c r="B3" s="20"/>
    </row>
    <row r="5" spans="1:12" ht="37.5" customHeight="1" x14ac:dyDescent="0.25">
      <c r="A5" s="308"/>
      <c r="B5" s="309">
        <v>2013</v>
      </c>
      <c r="C5" s="345">
        <v>2014</v>
      </c>
      <c r="D5" s="345">
        <v>2015</v>
      </c>
      <c r="E5" s="345">
        <v>2016</v>
      </c>
      <c r="F5" s="345">
        <v>2017</v>
      </c>
      <c r="G5" s="345">
        <v>2018</v>
      </c>
      <c r="H5" s="352" t="s">
        <v>252</v>
      </c>
    </row>
    <row r="6" spans="1:12" ht="29.25" customHeight="1" x14ac:dyDescent="0.2">
      <c r="A6" s="25" t="s">
        <v>43</v>
      </c>
      <c r="B6" s="55">
        <v>203277.56491713086</v>
      </c>
      <c r="C6" s="55">
        <v>227677.14403896677</v>
      </c>
      <c r="D6" s="55">
        <v>267987.42166119308</v>
      </c>
      <c r="E6" s="55">
        <v>314311.2599287387</v>
      </c>
      <c r="F6" s="60">
        <v>320529.5584855171</v>
      </c>
      <c r="G6" s="60">
        <v>352186.76061805949</v>
      </c>
      <c r="H6" s="26">
        <f>(G6-F6)/F6</f>
        <v>9.8765312884467701E-2</v>
      </c>
      <c r="J6" s="300"/>
      <c r="K6" s="359"/>
      <c r="L6" s="300"/>
    </row>
    <row r="7" spans="1:12" x14ac:dyDescent="0.2">
      <c r="A7" s="25" t="s">
        <v>44</v>
      </c>
      <c r="B7" s="55">
        <v>716114.08448557858</v>
      </c>
      <c r="C7" s="55">
        <v>701528.897593976</v>
      </c>
      <c r="D7" s="55">
        <v>764837.8116855491</v>
      </c>
      <c r="E7" s="55">
        <v>812484.29169581691</v>
      </c>
      <c r="F7" s="60">
        <v>814889.05505834694</v>
      </c>
      <c r="G7" s="60">
        <v>804972.89682484861</v>
      </c>
      <c r="H7" s="26">
        <f t="shared" ref="H7:H30" si="0">(G7-F7)/F7</f>
        <v>-1.216872183022305E-2</v>
      </c>
      <c r="J7" s="300"/>
      <c r="K7" s="359"/>
      <c r="L7" s="300"/>
    </row>
    <row r="8" spans="1:12" x14ac:dyDescent="0.2">
      <c r="A8" s="25" t="s">
        <v>45</v>
      </c>
      <c r="B8" s="55">
        <v>219398.60653426859</v>
      </c>
      <c r="C8" s="55">
        <v>221988.8844371934</v>
      </c>
      <c r="D8" s="55">
        <v>243368.89121422588</v>
      </c>
      <c r="E8" s="55">
        <v>245750.47773433564</v>
      </c>
      <c r="F8" s="60">
        <v>239250.30051415547</v>
      </c>
      <c r="G8" s="60">
        <v>247562.05307761641</v>
      </c>
      <c r="H8" s="26">
        <f t="shared" si="0"/>
        <v>3.4740823922054638E-2</v>
      </c>
      <c r="J8" s="300"/>
      <c r="K8" s="359"/>
      <c r="L8" s="300"/>
    </row>
    <row r="9" spans="1:12" x14ac:dyDescent="0.2">
      <c r="A9" s="25" t="s">
        <v>46</v>
      </c>
      <c r="B9" s="55">
        <v>26212.224317241009</v>
      </c>
      <c r="C9" s="55">
        <v>23413.401823283355</v>
      </c>
      <c r="D9" s="55">
        <v>19224.412520545622</v>
      </c>
      <c r="E9" s="55">
        <v>16864.510650554595</v>
      </c>
      <c r="F9" s="60">
        <v>23250.657835251201</v>
      </c>
      <c r="G9" s="60">
        <v>19860.878652680476</v>
      </c>
      <c r="H9" s="26">
        <f t="shared" si="0"/>
        <v>-0.14579282902831903</v>
      </c>
      <c r="J9" s="300"/>
      <c r="K9" s="359"/>
      <c r="L9" s="300"/>
    </row>
    <row r="10" spans="1:12" ht="18.75" x14ac:dyDescent="0.25">
      <c r="A10" s="34" t="s">
        <v>52</v>
      </c>
      <c r="B10" s="56">
        <f t="shared" ref="B10:G10" si="1">SUM(B6:B9)</f>
        <v>1165002.4802542189</v>
      </c>
      <c r="C10" s="56">
        <f t="shared" si="1"/>
        <v>1174608.3278934194</v>
      </c>
      <c r="D10" s="56">
        <f t="shared" si="1"/>
        <v>1295418.5370815136</v>
      </c>
      <c r="E10" s="56">
        <f t="shared" si="1"/>
        <v>1389410.540009446</v>
      </c>
      <c r="F10" s="56">
        <f t="shared" si="1"/>
        <v>1397919.5718932708</v>
      </c>
      <c r="G10" s="56">
        <f t="shared" si="1"/>
        <v>1424582.589173205</v>
      </c>
      <c r="H10" s="62">
        <f t="shared" si="0"/>
        <v>1.9073355732349546E-2</v>
      </c>
      <c r="K10" s="300"/>
      <c r="L10" s="30"/>
    </row>
    <row r="11" spans="1:12" ht="27" customHeight="1" x14ac:dyDescent="0.2">
      <c r="A11" s="308" t="s">
        <v>43</v>
      </c>
      <c r="B11" s="318">
        <v>284940.15641839989</v>
      </c>
      <c r="C11" s="318">
        <v>316038.3668012392</v>
      </c>
      <c r="D11" s="318">
        <v>327436.33779126807</v>
      </c>
      <c r="E11" s="318">
        <v>369818.3547075846</v>
      </c>
      <c r="F11" s="67">
        <v>388570.00522796379</v>
      </c>
      <c r="G11" s="67">
        <v>441955.37094217347</v>
      </c>
      <c r="H11" s="314">
        <f t="shared" si="0"/>
        <v>0.13738931208261917</v>
      </c>
      <c r="J11" s="300"/>
      <c r="K11" s="300"/>
      <c r="L11" s="30"/>
    </row>
    <row r="12" spans="1:12" x14ac:dyDescent="0.2">
      <c r="A12" s="25" t="s">
        <v>44</v>
      </c>
      <c r="B12" s="55">
        <v>147949.9506452207</v>
      </c>
      <c r="C12" s="55">
        <v>216657.50039335067</v>
      </c>
      <c r="D12" s="55">
        <v>237619.03989286724</v>
      </c>
      <c r="E12" s="55">
        <v>293940.90659720416</v>
      </c>
      <c r="F12" s="60">
        <v>291886.80578988284</v>
      </c>
      <c r="G12" s="60">
        <v>274464.91999773239</v>
      </c>
      <c r="H12" s="26">
        <f t="shared" si="0"/>
        <v>-5.9687130238739686E-2</v>
      </c>
      <c r="J12" s="300"/>
      <c r="K12" s="300"/>
      <c r="L12" s="30"/>
    </row>
    <row r="13" spans="1:12" x14ac:dyDescent="0.2">
      <c r="A13" s="25" t="s">
        <v>45</v>
      </c>
      <c r="B13" s="55">
        <v>73299.991873475054</v>
      </c>
      <c r="C13" s="55">
        <v>62564.283990459371</v>
      </c>
      <c r="D13" s="55">
        <v>79202.066043573213</v>
      </c>
      <c r="E13" s="55">
        <v>61156.405483426592</v>
      </c>
      <c r="F13" s="60">
        <v>75815.85062999322</v>
      </c>
      <c r="G13" s="60">
        <v>64306.195164634613</v>
      </c>
      <c r="H13" s="26">
        <f t="shared" si="0"/>
        <v>-0.1518106750728101</v>
      </c>
      <c r="J13" s="300"/>
      <c r="K13" s="300"/>
      <c r="L13" s="30"/>
    </row>
    <row r="14" spans="1:12" x14ac:dyDescent="0.2">
      <c r="A14" s="25" t="s">
        <v>46</v>
      </c>
      <c r="B14" s="55">
        <v>21718.998160503073</v>
      </c>
      <c r="C14" s="55">
        <v>18894.095756051207</v>
      </c>
      <c r="D14" s="55">
        <v>25342.89022441885</v>
      </c>
      <c r="E14" s="58">
        <v>18250.107419181142</v>
      </c>
      <c r="F14" s="58">
        <v>21313.578283730258</v>
      </c>
      <c r="G14" s="58">
        <v>13017.282205061669</v>
      </c>
      <c r="H14" s="26">
        <f t="shared" si="0"/>
        <v>-0.3892493305547654</v>
      </c>
      <c r="J14" s="300"/>
      <c r="K14" s="300"/>
      <c r="L14" s="30"/>
    </row>
    <row r="15" spans="1:12" ht="18.75" x14ac:dyDescent="0.25">
      <c r="A15" s="34" t="s">
        <v>53</v>
      </c>
      <c r="B15" s="56">
        <f t="shared" ref="B15" si="2">SUM(B11:B14)</f>
        <v>527909.09709759871</v>
      </c>
      <c r="C15" s="56">
        <f t="shared" ref="C15" si="3">SUM(C11:C14)</f>
        <v>614154.24694110057</v>
      </c>
      <c r="D15" s="56">
        <f t="shared" ref="D15:G15" si="4">SUM(D11:D14)</f>
        <v>669600.33395212737</v>
      </c>
      <c r="E15" s="56">
        <f t="shared" si="4"/>
        <v>743165.77420739655</v>
      </c>
      <c r="F15" s="56">
        <f t="shared" si="4"/>
        <v>777586.23993157025</v>
      </c>
      <c r="G15" s="56">
        <f t="shared" si="4"/>
        <v>793743.76830960216</v>
      </c>
      <c r="H15" s="62">
        <f t="shared" si="0"/>
        <v>2.0779082175443102E-2</v>
      </c>
      <c r="K15" s="300"/>
      <c r="L15" s="30"/>
    </row>
    <row r="16" spans="1:12" ht="24" customHeight="1" x14ac:dyDescent="0.2">
      <c r="A16" s="308" t="s">
        <v>43</v>
      </c>
      <c r="B16" s="67">
        <v>150542</v>
      </c>
      <c r="C16" s="67">
        <v>164323</v>
      </c>
      <c r="D16" s="319">
        <v>134452</v>
      </c>
      <c r="E16" s="67">
        <v>159375</v>
      </c>
      <c r="F16" s="67">
        <v>236899</v>
      </c>
      <c r="G16" s="67">
        <v>254544</v>
      </c>
      <c r="H16" s="65">
        <f t="shared" si="0"/>
        <v>7.4483218586823927E-2</v>
      </c>
      <c r="K16" s="300"/>
    </row>
    <row r="17" spans="1:13" x14ac:dyDescent="0.2">
      <c r="A17" s="25" t="s">
        <v>44</v>
      </c>
      <c r="B17" s="60">
        <v>180010</v>
      </c>
      <c r="C17" s="60">
        <v>167696</v>
      </c>
      <c r="D17" s="58">
        <v>112860</v>
      </c>
      <c r="E17" s="60">
        <v>198186</v>
      </c>
      <c r="F17" s="60">
        <v>162834</v>
      </c>
      <c r="G17" s="60">
        <v>221801</v>
      </c>
      <c r="H17" s="37">
        <f t="shared" si="0"/>
        <v>0.36212953068769421</v>
      </c>
    </row>
    <row r="18" spans="1:13" x14ac:dyDescent="0.2">
      <c r="A18" s="25" t="s">
        <v>45</v>
      </c>
      <c r="B18" s="70">
        <v>29296</v>
      </c>
      <c r="C18" s="70">
        <v>17376</v>
      </c>
      <c r="D18" s="57">
        <v>34091</v>
      </c>
      <c r="E18" s="70">
        <v>35379</v>
      </c>
      <c r="F18" s="70">
        <v>28932</v>
      </c>
      <c r="G18" s="70">
        <v>40233</v>
      </c>
      <c r="H18" s="37">
        <f t="shared" si="0"/>
        <v>0.39060555785980922</v>
      </c>
    </row>
    <row r="19" spans="1:13" x14ac:dyDescent="0.2">
      <c r="A19" s="25" t="s">
        <v>46</v>
      </c>
      <c r="B19" s="57">
        <v>36511</v>
      </c>
      <c r="C19" s="57">
        <v>40362</v>
      </c>
      <c r="D19" s="58">
        <v>54980</v>
      </c>
      <c r="E19" s="57">
        <v>61192</v>
      </c>
      <c r="F19" s="57">
        <v>53716</v>
      </c>
      <c r="G19" s="58">
        <v>74507</v>
      </c>
      <c r="H19" s="37">
        <f t="shared" si="0"/>
        <v>0.38705413657010945</v>
      </c>
    </row>
    <row r="20" spans="1:13" ht="18.75" x14ac:dyDescent="0.25">
      <c r="A20" s="34" t="s">
        <v>337</v>
      </c>
      <c r="B20" s="56">
        <f t="shared" ref="B20" si="5">SUM(B16:B19)</f>
        <v>396359</v>
      </c>
      <c r="C20" s="56">
        <f t="shared" ref="C20" si="6">SUM(C16:C19)</f>
        <v>389757</v>
      </c>
      <c r="D20" s="56">
        <f t="shared" ref="D20:G20" si="7">SUM(D16:D19)</f>
        <v>336383</v>
      </c>
      <c r="E20" s="56">
        <f t="shared" si="7"/>
        <v>454132</v>
      </c>
      <c r="F20" s="56">
        <f t="shared" si="7"/>
        <v>482381</v>
      </c>
      <c r="G20" s="56">
        <f t="shared" si="7"/>
        <v>591085</v>
      </c>
      <c r="H20" s="66">
        <f t="shared" si="0"/>
        <v>0.22534884251245385</v>
      </c>
    </row>
    <row r="21" spans="1:13" ht="23.25" customHeight="1" x14ac:dyDescent="0.2">
      <c r="A21" s="25" t="s">
        <v>43</v>
      </c>
      <c r="B21" s="60">
        <v>1051739.1549416531</v>
      </c>
      <c r="C21" s="60">
        <v>1329052.6519773051</v>
      </c>
      <c r="D21" s="60">
        <v>1209383.4900356517</v>
      </c>
      <c r="E21" s="60">
        <v>1290030.877841692</v>
      </c>
      <c r="F21" s="60">
        <v>1519653.4213774572</v>
      </c>
      <c r="G21" s="60">
        <v>1320849.8397492</v>
      </c>
      <c r="H21" s="37">
        <f t="shared" si="0"/>
        <v>-0.1308216589596172</v>
      </c>
      <c r="I21" s="78"/>
      <c r="J21" s="30"/>
      <c r="K21" s="300"/>
    </row>
    <row r="22" spans="1:13" x14ac:dyDescent="0.2">
      <c r="A22" s="25" t="s">
        <v>44</v>
      </c>
      <c r="B22" s="60">
        <v>618976.87185331236</v>
      </c>
      <c r="C22" s="60">
        <v>808902.01647795178</v>
      </c>
      <c r="D22" s="60">
        <v>808704.93691118294</v>
      </c>
      <c r="E22" s="60">
        <v>535152.98134057107</v>
      </c>
      <c r="F22" s="60">
        <v>564881.84424638201</v>
      </c>
      <c r="G22" s="60">
        <v>676599.61533787008</v>
      </c>
      <c r="H22" s="37">
        <f t="shared" si="0"/>
        <v>0.19777192740285812</v>
      </c>
      <c r="I22" s="78"/>
      <c r="J22" s="30"/>
      <c r="K22" s="300"/>
    </row>
    <row r="23" spans="1:13" x14ac:dyDescent="0.2">
      <c r="A23" s="25" t="s">
        <v>45</v>
      </c>
      <c r="B23" s="70">
        <v>94671.505136496824</v>
      </c>
      <c r="C23" s="70">
        <v>71210.8082589634</v>
      </c>
      <c r="D23" s="70">
        <v>101960.97084160175</v>
      </c>
      <c r="E23" s="70">
        <v>83021.83231527434</v>
      </c>
      <c r="F23" s="70">
        <v>45498.427324755736</v>
      </c>
      <c r="G23" s="57">
        <v>117415.35749524868</v>
      </c>
      <c r="H23" s="37">
        <f t="shared" si="0"/>
        <v>1.5806465058048913</v>
      </c>
      <c r="I23" s="78"/>
      <c r="J23" s="30"/>
      <c r="K23" s="300"/>
    </row>
    <row r="24" spans="1:13" x14ac:dyDescent="0.2">
      <c r="A24" s="25" t="s">
        <v>46</v>
      </c>
      <c r="B24" s="57">
        <v>214782.31430789491</v>
      </c>
      <c r="C24" s="70">
        <v>125461.34879955729</v>
      </c>
      <c r="D24" s="70">
        <v>110166.71470620003</v>
      </c>
      <c r="E24" s="70">
        <v>76186.401995230757</v>
      </c>
      <c r="F24" s="70">
        <v>63394.713230771886</v>
      </c>
      <c r="G24" s="70">
        <v>72652.282137315517</v>
      </c>
      <c r="H24" s="37">
        <f t="shared" si="0"/>
        <v>0.14603061414354648</v>
      </c>
      <c r="I24" s="78"/>
      <c r="J24" s="30"/>
      <c r="K24" s="300"/>
    </row>
    <row r="25" spans="1:13" ht="19.5" thickBot="1" x14ac:dyDescent="0.3">
      <c r="A25" s="31" t="s">
        <v>54</v>
      </c>
      <c r="B25" s="64">
        <f t="shared" ref="B25" si="8">SUM(B21:B24)</f>
        <v>1980169.8462393573</v>
      </c>
      <c r="C25" s="56">
        <f t="shared" ref="C25" si="9">SUM(C21:C24)</f>
        <v>2334626.8255137778</v>
      </c>
      <c r="D25" s="56">
        <f t="shared" ref="D25:G25" si="10">SUM(D21:D24)</f>
        <v>2230216.1124946368</v>
      </c>
      <c r="E25" s="56">
        <f t="shared" si="10"/>
        <v>1984392.093492768</v>
      </c>
      <c r="F25" s="56">
        <f t="shared" si="10"/>
        <v>2193428.4061793666</v>
      </c>
      <c r="G25" s="56">
        <f t="shared" si="10"/>
        <v>2187517.0947196344</v>
      </c>
      <c r="H25" s="68">
        <f t="shared" si="0"/>
        <v>-2.6950099866851307E-3</v>
      </c>
      <c r="I25" s="78"/>
      <c r="K25" s="300"/>
    </row>
    <row r="26" spans="1:13" ht="30" customHeight="1" x14ac:dyDescent="0.2">
      <c r="A26" s="25" t="s">
        <v>43</v>
      </c>
      <c r="B26" s="59">
        <f t="shared" ref="B26:D26" si="11">B6+B11+B16+B21</f>
        <v>1690498.8762771839</v>
      </c>
      <c r="C26" s="59">
        <f t="shared" si="11"/>
        <v>2037091.162817511</v>
      </c>
      <c r="D26" s="59">
        <f t="shared" si="11"/>
        <v>1939259.249488113</v>
      </c>
      <c r="E26" s="59">
        <f t="shared" ref="E26:F26" si="12">E6+E11+E16+E21</f>
        <v>2133535.4924780154</v>
      </c>
      <c r="F26" s="59">
        <f t="shared" si="12"/>
        <v>2465651.9850909384</v>
      </c>
      <c r="G26" s="59">
        <f t="shared" ref="G26" si="13">G6+G11+G16+G21</f>
        <v>2369535.9713094328</v>
      </c>
      <c r="H26" s="36">
        <f t="shared" si="0"/>
        <v>-3.8981987061714504E-2</v>
      </c>
      <c r="I26" s="30"/>
      <c r="J26" s="79"/>
      <c r="K26" s="79"/>
      <c r="L26" s="79"/>
      <c r="M26" s="79"/>
    </row>
    <row r="27" spans="1:13" x14ac:dyDescent="0.2">
      <c r="A27" s="25" t="s">
        <v>44</v>
      </c>
      <c r="B27" s="60">
        <f t="shared" ref="B27:F30" si="14">B7+B12+B17+B22</f>
        <v>1663050.9069841118</v>
      </c>
      <c r="C27" s="60">
        <f t="shared" si="14"/>
        <v>1894784.4144652784</v>
      </c>
      <c r="D27" s="60">
        <f t="shared" si="14"/>
        <v>1924021.7884895992</v>
      </c>
      <c r="E27" s="60">
        <f t="shared" ref="E27:F27" si="15">E7+E12+E17+E22</f>
        <v>1839764.179633592</v>
      </c>
      <c r="F27" s="60">
        <f t="shared" si="15"/>
        <v>1834491.7050946117</v>
      </c>
      <c r="G27" s="60">
        <f t="shared" ref="G27" si="16">G7+G12+G17+G22</f>
        <v>1977838.4321604511</v>
      </c>
      <c r="H27" s="37">
        <f t="shared" si="0"/>
        <v>7.8139752100130869E-2</v>
      </c>
      <c r="I27" s="30"/>
      <c r="J27" s="79"/>
      <c r="K27" s="79"/>
      <c r="L27" s="79"/>
      <c r="M27" s="79"/>
    </row>
    <row r="28" spans="1:13" x14ac:dyDescent="0.2">
      <c r="A28" s="25" t="s">
        <v>45</v>
      </c>
      <c r="B28" s="60">
        <f t="shared" si="14"/>
        <v>416666.10354424047</v>
      </c>
      <c r="C28" s="60">
        <f t="shared" si="14"/>
        <v>373139.9766866162</v>
      </c>
      <c r="D28" s="60">
        <f t="shared" si="14"/>
        <v>458622.92809940083</v>
      </c>
      <c r="E28" s="60">
        <f t="shared" ref="E28:F28" si="17">E8+E13+E18+E23</f>
        <v>425307.71553303656</v>
      </c>
      <c r="F28" s="60">
        <f t="shared" si="17"/>
        <v>389496.57846890442</v>
      </c>
      <c r="G28" s="60">
        <f t="shared" ref="G28" si="18">G8+G13+G18+G23</f>
        <v>469516.60573749966</v>
      </c>
      <c r="H28" s="26">
        <f t="shared" si="0"/>
        <v>0.20544475020332859</v>
      </c>
      <c r="I28" s="30"/>
      <c r="J28" s="79"/>
      <c r="K28" s="79"/>
      <c r="L28" s="79"/>
      <c r="M28" s="79"/>
    </row>
    <row r="29" spans="1:13" x14ac:dyDescent="0.2">
      <c r="A29" s="25" t="s">
        <v>46</v>
      </c>
      <c r="B29" s="60">
        <f t="shared" si="14"/>
        <v>299224.53678563901</v>
      </c>
      <c r="C29" s="60">
        <f t="shared" si="14"/>
        <v>208130.84637889185</v>
      </c>
      <c r="D29" s="60">
        <f t="shared" si="14"/>
        <v>209714.01745116449</v>
      </c>
      <c r="E29" s="60">
        <f t="shared" ref="E29:F29" si="19">E9+E14+E19+E24</f>
        <v>172493.02006496649</v>
      </c>
      <c r="F29" s="60">
        <f t="shared" si="19"/>
        <v>161674.94934975333</v>
      </c>
      <c r="G29" s="60">
        <f t="shared" ref="G29" si="20">G9+G14+G19+G24</f>
        <v>180037.44299505767</v>
      </c>
      <c r="H29" s="26">
        <f t="shared" si="0"/>
        <v>0.11357661603827411</v>
      </c>
      <c r="I29" s="30"/>
      <c r="J29" s="79"/>
      <c r="K29" s="79"/>
      <c r="L29" s="79"/>
      <c r="M29" s="79"/>
    </row>
    <row r="30" spans="1:13" ht="19.5" thickBot="1" x14ac:dyDescent="0.3">
      <c r="A30" s="31" t="s">
        <v>55</v>
      </c>
      <c r="B30" s="61">
        <f t="shared" si="14"/>
        <v>4069440.4235911751</v>
      </c>
      <c r="C30" s="61">
        <f t="shared" si="14"/>
        <v>4513146.4003482983</v>
      </c>
      <c r="D30" s="61">
        <f t="shared" si="14"/>
        <v>4531617.9835282778</v>
      </c>
      <c r="E30" s="61">
        <f t="shared" si="14"/>
        <v>4571100.4077096106</v>
      </c>
      <c r="F30" s="61">
        <f t="shared" si="14"/>
        <v>4851315.2180042081</v>
      </c>
      <c r="G30" s="61">
        <f t="shared" ref="G30" si="21">G10+G15+G20+G25</f>
        <v>4996928.4522024412</v>
      </c>
      <c r="H30" s="63">
        <f t="shared" si="0"/>
        <v>3.0015207764243615E-2</v>
      </c>
      <c r="I30" s="30"/>
      <c r="J30" s="79"/>
      <c r="K30" s="79"/>
      <c r="L30" s="79"/>
      <c r="M30" s="79"/>
    </row>
    <row r="32" spans="1:13" ht="15" customHeight="1" x14ac:dyDescent="0.2">
      <c r="A32" s="505" t="s">
        <v>41</v>
      </c>
      <c r="B32" s="505"/>
      <c r="C32" s="505"/>
      <c r="D32" s="505"/>
      <c r="E32" s="505"/>
      <c r="F32" s="505"/>
      <c r="G32" s="505"/>
      <c r="H32" s="505"/>
    </row>
    <row r="33" spans="1:8" x14ac:dyDescent="0.2">
      <c r="A33" s="505"/>
      <c r="B33" s="505"/>
      <c r="C33" s="505"/>
      <c r="D33" s="505"/>
      <c r="E33" s="505"/>
      <c r="F33" s="505"/>
      <c r="G33" s="505"/>
      <c r="H33" s="505"/>
    </row>
    <row r="34" spans="1:8" x14ac:dyDescent="0.2">
      <c r="A34" s="505" t="s">
        <v>49</v>
      </c>
      <c r="B34" s="505"/>
      <c r="C34" s="505"/>
      <c r="D34" s="505"/>
      <c r="E34" s="505"/>
      <c r="F34" s="505"/>
      <c r="G34" s="505"/>
      <c r="H34" s="505"/>
    </row>
    <row r="35" spans="1:8" x14ac:dyDescent="0.2">
      <c r="A35" s="505"/>
      <c r="B35" s="505"/>
      <c r="C35" s="505"/>
      <c r="D35" s="505"/>
      <c r="E35" s="505"/>
      <c r="F35" s="505"/>
      <c r="G35" s="505"/>
      <c r="H35" s="505"/>
    </row>
    <row r="36" spans="1:8" ht="25.5" customHeight="1" x14ac:dyDescent="0.2">
      <c r="A36" s="505" t="s">
        <v>56</v>
      </c>
      <c r="B36" s="505"/>
      <c r="C36" s="505"/>
      <c r="D36" s="505"/>
      <c r="E36" s="505"/>
      <c r="F36" s="505"/>
      <c r="G36" s="505"/>
      <c r="H36" s="505"/>
    </row>
    <row r="37" spans="1:8" x14ac:dyDescent="0.2">
      <c r="A37" s="69" t="s">
        <v>57</v>
      </c>
      <c r="B37" s="38"/>
      <c r="C37" s="27"/>
      <c r="D37" s="27"/>
      <c r="E37" s="27"/>
      <c r="F37" s="306"/>
      <c r="G37" s="306"/>
      <c r="H37" s="27"/>
    </row>
    <row r="38" spans="1:8" x14ac:dyDescent="0.2">
      <c r="A38" s="72" t="s">
        <v>244</v>
      </c>
      <c r="B38" s="38"/>
      <c r="C38" s="27"/>
      <c r="D38" s="27"/>
      <c r="E38" s="27"/>
      <c r="F38" s="306"/>
      <c r="G38" s="306"/>
      <c r="H38" s="27"/>
    </row>
    <row r="39" spans="1:8" x14ac:dyDescent="0.2">
      <c r="A39" s="71" t="s">
        <v>245</v>
      </c>
      <c r="B39" s="38"/>
      <c r="C39" s="27"/>
      <c r="D39" s="27"/>
      <c r="E39" s="27"/>
      <c r="F39" s="306"/>
      <c r="G39" s="306"/>
      <c r="H39" s="27"/>
    </row>
    <row r="40" spans="1:8" x14ac:dyDescent="0.2">
      <c r="A40" s="506" t="s">
        <v>88</v>
      </c>
      <c r="B40" s="506"/>
      <c r="C40" s="506"/>
      <c r="D40" s="506"/>
      <c r="E40" s="506"/>
      <c r="F40" s="506"/>
      <c r="G40" s="506"/>
      <c r="H40" s="506"/>
    </row>
    <row r="41" spans="1:8" ht="15" customHeight="1" x14ac:dyDescent="0.2">
      <c r="A41" s="38" t="s">
        <v>355</v>
      </c>
      <c r="B41" s="32"/>
      <c r="C41" s="32"/>
      <c r="D41" s="32"/>
      <c r="E41" s="239"/>
      <c r="F41" s="307"/>
      <c r="G41" s="307"/>
      <c r="H41" s="32"/>
    </row>
    <row r="42" spans="1:8" x14ac:dyDescent="0.2">
      <c r="A42" s="234" t="s">
        <v>251</v>
      </c>
      <c r="B42" s="53"/>
    </row>
    <row r="44" spans="1:8" x14ac:dyDescent="0.2">
      <c r="A44" s="496" t="s">
        <v>340</v>
      </c>
    </row>
  </sheetData>
  <mergeCells count="4">
    <mergeCell ref="A32:H33"/>
    <mergeCell ref="A34:H35"/>
    <mergeCell ref="A36:H36"/>
    <mergeCell ref="A40:H40"/>
  </mergeCells>
  <hyperlinks>
    <hyperlink ref="A1" location="'Contents '!A1" display="Contents "/>
    <hyperlink ref="A2" location="'Background Notes'!A1" display="Background Notes"/>
  </hyperlinks>
  <pageMargins left="0.7" right="0.7" top="0.75" bottom="0.75" header="0.3" footer="0.3"/>
  <pageSetup paperSize="9" scale="7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workbookViewId="0">
      <selection activeCell="A28" sqref="A28"/>
    </sheetView>
  </sheetViews>
  <sheetFormatPr defaultRowHeight="15" x14ac:dyDescent="0.2"/>
  <cols>
    <col min="1" max="1" width="38.140625" style="10" customWidth="1"/>
    <col min="2" max="2" width="20.5703125" style="10" customWidth="1"/>
    <col min="3" max="4" width="24.42578125" style="10" bestFit="1" customWidth="1"/>
    <col min="5" max="7" width="24.42578125" style="10" customWidth="1"/>
    <col min="8" max="8" width="16.42578125" style="10" customWidth="1"/>
    <col min="9" max="16384" width="9.140625" style="10"/>
  </cols>
  <sheetData>
    <row r="1" spans="1:10" x14ac:dyDescent="0.2">
      <c r="A1" s="19" t="s">
        <v>40</v>
      </c>
      <c r="B1" s="19"/>
    </row>
    <row r="2" spans="1:10" x14ac:dyDescent="0.2">
      <c r="A2" s="19" t="s">
        <v>21</v>
      </c>
      <c r="B2" s="19"/>
    </row>
    <row r="3" spans="1:10" ht="15.75" x14ac:dyDescent="0.25">
      <c r="A3" s="20" t="s">
        <v>305</v>
      </c>
      <c r="B3" s="20"/>
    </row>
    <row r="5" spans="1:10" ht="35.25" customHeight="1" x14ac:dyDescent="0.25">
      <c r="A5" s="308"/>
      <c r="B5" s="360">
        <v>2013</v>
      </c>
      <c r="C5" s="352">
        <v>2014</v>
      </c>
      <c r="D5" s="345">
        <v>2015</v>
      </c>
      <c r="E5" s="345">
        <v>2016</v>
      </c>
      <c r="F5" s="435">
        <v>2017</v>
      </c>
      <c r="G5" s="439">
        <v>2018</v>
      </c>
      <c r="H5" s="367" t="s">
        <v>252</v>
      </c>
    </row>
    <row r="6" spans="1:10" ht="28.5" customHeight="1" x14ac:dyDescent="0.2">
      <c r="A6" s="382" t="s">
        <v>226</v>
      </c>
      <c r="B6" s="54">
        <v>5482223.9949145103</v>
      </c>
      <c r="C6" s="23">
        <v>4994063.5781499697</v>
      </c>
      <c r="D6" s="23">
        <v>5426342.2737382296</v>
      </c>
      <c r="E6" s="311">
        <v>5630301.8951703794</v>
      </c>
      <c r="F6" s="311">
        <v>5735049.8306914149</v>
      </c>
      <c r="G6" s="440">
        <v>5734031.8393298993</v>
      </c>
      <c r="H6" s="310">
        <f>(G6-F6)/F6</f>
        <v>-1.7750349021690504E-4</v>
      </c>
      <c r="I6" s="30"/>
      <c r="J6" s="30"/>
    </row>
    <row r="7" spans="1:10" ht="15" customHeight="1" x14ac:dyDescent="0.2">
      <c r="A7" s="382"/>
      <c r="B7" s="54"/>
      <c r="C7" s="25"/>
      <c r="D7" s="25"/>
      <c r="E7" s="366"/>
      <c r="F7" s="366"/>
      <c r="G7" s="441"/>
      <c r="H7" s="366"/>
    </row>
    <row r="8" spans="1:10" ht="18" x14ac:dyDescent="0.2">
      <c r="A8" s="382" t="s">
        <v>227</v>
      </c>
      <c r="B8" s="54">
        <v>3331909.237740037</v>
      </c>
      <c r="C8" s="23">
        <v>3951114.3010328868</v>
      </c>
      <c r="D8" s="23">
        <v>4403448.8418851402</v>
      </c>
      <c r="E8" s="311">
        <v>4728535.878845471</v>
      </c>
      <c r="F8" s="311">
        <v>4864164.7081892965</v>
      </c>
      <c r="G8" s="440">
        <v>4535825.4963989267</v>
      </c>
      <c r="H8" s="310">
        <f t="shared" ref="H8:H18" si="0">(G8-F8)/F8</f>
        <v>-6.7501664003601414E-2</v>
      </c>
      <c r="I8" s="30"/>
      <c r="J8" s="30"/>
    </row>
    <row r="9" spans="1:10" ht="15.75" x14ac:dyDescent="0.25">
      <c r="A9" s="383"/>
      <c r="B9" s="54"/>
      <c r="C9" s="25"/>
      <c r="D9" s="25"/>
      <c r="E9" s="366"/>
      <c r="F9" s="366"/>
      <c r="G9" s="441"/>
      <c r="H9" s="366"/>
    </row>
    <row r="10" spans="1:10" ht="15.75" x14ac:dyDescent="0.25">
      <c r="A10" s="384" t="s">
        <v>58</v>
      </c>
      <c r="B10" s="374">
        <f t="shared" ref="B10:G10" si="1">B6+B8</f>
        <v>8814133.2326545473</v>
      </c>
      <c r="C10" s="374">
        <f t="shared" si="1"/>
        <v>8945177.8791828565</v>
      </c>
      <c r="D10" s="374">
        <f t="shared" si="1"/>
        <v>9829791.1156233698</v>
      </c>
      <c r="E10" s="56">
        <f t="shared" si="1"/>
        <v>10358837.774015851</v>
      </c>
      <c r="F10" s="56">
        <f t="shared" si="1"/>
        <v>10599214.538880711</v>
      </c>
      <c r="G10" s="442">
        <f t="shared" si="1"/>
        <v>10269857.335728826</v>
      </c>
      <c r="H10" s="66">
        <f t="shared" si="0"/>
        <v>-3.1073736826791876E-2</v>
      </c>
    </row>
    <row r="11" spans="1:10" ht="15.75" x14ac:dyDescent="0.25">
      <c r="A11" s="385"/>
      <c r="B11" s="313"/>
      <c r="C11" s="308"/>
      <c r="D11" s="39"/>
      <c r="E11" s="376"/>
      <c r="F11" s="376"/>
      <c r="G11" s="443"/>
      <c r="H11" s="65"/>
    </row>
    <row r="12" spans="1:10" ht="18" x14ac:dyDescent="0.2">
      <c r="A12" s="382" t="s">
        <v>339</v>
      </c>
      <c r="B12" s="54">
        <v>1002772</v>
      </c>
      <c r="C12" s="23">
        <v>1087955</v>
      </c>
      <c r="D12" s="23">
        <v>850394</v>
      </c>
      <c r="E12" s="311">
        <v>1001797</v>
      </c>
      <c r="F12" s="438">
        <v>1046478</v>
      </c>
      <c r="G12" s="444">
        <v>1505958</v>
      </c>
      <c r="H12" s="310">
        <f t="shared" si="0"/>
        <v>0.43907277553852064</v>
      </c>
      <c r="I12" s="30"/>
      <c r="J12" s="30"/>
    </row>
    <row r="13" spans="1:10" ht="15.75" x14ac:dyDescent="0.25">
      <c r="A13" s="383"/>
      <c r="B13" s="54"/>
      <c r="C13" s="23"/>
      <c r="D13" s="23"/>
      <c r="E13" s="311"/>
      <c r="F13" s="311"/>
      <c r="G13" s="440"/>
      <c r="H13" s="37"/>
    </row>
    <row r="14" spans="1:10" ht="15.75" x14ac:dyDescent="0.25">
      <c r="A14" s="384" t="s">
        <v>59</v>
      </c>
      <c r="B14" s="374">
        <f t="shared" ref="B14:G14" si="2">B10+B12</f>
        <v>9816905.2326545473</v>
      </c>
      <c r="C14" s="374">
        <f t="shared" si="2"/>
        <v>10033132.879182857</v>
      </c>
      <c r="D14" s="374">
        <f t="shared" si="2"/>
        <v>10680185.11562337</v>
      </c>
      <c r="E14" s="56">
        <f t="shared" si="2"/>
        <v>11360634.774015851</v>
      </c>
      <c r="F14" s="56">
        <f t="shared" si="2"/>
        <v>11645692.538880711</v>
      </c>
      <c r="G14" s="442">
        <f t="shared" si="2"/>
        <v>11775815.335728826</v>
      </c>
      <c r="H14" s="66">
        <f t="shared" si="0"/>
        <v>1.1173470054587317E-2</v>
      </c>
    </row>
    <row r="15" spans="1:10" ht="15.75" x14ac:dyDescent="0.25">
      <c r="A15" s="383"/>
      <c r="B15" s="54"/>
      <c r="C15" s="23"/>
      <c r="D15" s="23"/>
      <c r="E15" s="311"/>
      <c r="F15" s="311"/>
      <c r="G15" s="440"/>
      <c r="H15" s="37"/>
    </row>
    <row r="16" spans="1:10" ht="18" x14ac:dyDescent="0.2">
      <c r="A16" s="382" t="s">
        <v>228</v>
      </c>
      <c r="B16" s="368">
        <v>4576929.7282986846</v>
      </c>
      <c r="C16" s="369">
        <v>5049237.671004069</v>
      </c>
      <c r="D16" s="369">
        <v>4790584.1766642118</v>
      </c>
      <c r="E16" s="370">
        <v>3814195.6094743642</v>
      </c>
      <c r="F16" s="370">
        <v>5220434.7850605333</v>
      </c>
      <c r="G16" s="445">
        <v>4520368.5155063709</v>
      </c>
      <c r="H16" s="372">
        <f t="shared" si="0"/>
        <v>-0.13410114260167791</v>
      </c>
      <c r="I16" s="30"/>
      <c r="J16" s="30"/>
    </row>
    <row r="17" spans="1:10" x14ac:dyDescent="0.2">
      <c r="A17" s="25"/>
      <c r="B17" s="25"/>
      <c r="C17" s="23"/>
      <c r="D17" s="23"/>
      <c r="E17" s="311"/>
      <c r="F17" s="311"/>
      <c r="G17" s="440"/>
      <c r="H17" s="37"/>
    </row>
    <row r="18" spans="1:10" ht="36.75" customHeight="1" x14ac:dyDescent="0.2">
      <c r="A18" s="33" t="s">
        <v>60</v>
      </c>
      <c r="B18" s="378">
        <f t="shared" ref="B18:G18" si="3">B14+B16</f>
        <v>14393834.960953232</v>
      </c>
      <c r="C18" s="378">
        <f t="shared" si="3"/>
        <v>15082370.550186925</v>
      </c>
      <c r="D18" s="378">
        <f t="shared" si="3"/>
        <v>15470769.292287581</v>
      </c>
      <c r="E18" s="379">
        <f t="shared" si="3"/>
        <v>15174830.383490216</v>
      </c>
      <c r="F18" s="379">
        <f t="shared" si="3"/>
        <v>16866127.323941246</v>
      </c>
      <c r="G18" s="446">
        <f t="shared" si="3"/>
        <v>16296183.851235196</v>
      </c>
      <c r="H18" s="312">
        <f t="shared" si="0"/>
        <v>-3.3792195550250731E-2</v>
      </c>
      <c r="I18" s="30"/>
      <c r="J18" s="30"/>
    </row>
    <row r="20" spans="1:10" ht="15" customHeight="1" x14ac:dyDescent="0.2">
      <c r="A20" s="505" t="s">
        <v>41</v>
      </c>
      <c r="B20" s="505"/>
      <c r="C20" s="505"/>
      <c r="D20" s="505"/>
      <c r="E20" s="505"/>
      <c r="F20" s="505"/>
      <c r="G20" s="505"/>
      <c r="H20" s="505"/>
    </row>
    <row r="21" spans="1:10" x14ac:dyDescent="0.2">
      <c r="A21" s="505"/>
      <c r="B21" s="505"/>
      <c r="C21" s="505"/>
      <c r="D21" s="505"/>
      <c r="E21" s="505"/>
      <c r="F21" s="505"/>
      <c r="G21" s="505"/>
      <c r="H21" s="505"/>
    </row>
    <row r="22" spans="1:10" ht="15" customHeight="1" x14ac:dyDescent="0.2">
      <c r="A22" s="505" t="s">
        <v>49</v>
      </c>
      <c r="B22" s="505"/>
      <c r="C22" s="505"/>
      <c r="D22" s="505"/>
      <c r="E22" s="505"/>
      <c r="F22" s="505"/>
      <c r="G22" s="505"/>
      <c r="H22" s="505"/>
    </row>
    <row r="23" spans="1:10" x14ac:dyDescent="0.2">
      <c r="A23" s="505"/>
      <c r="B23" s="505"/>
      <c r="C23" s="505"/>
      <c r="D23" s="505"/>
      <c r="E23" s="505"/>
      <c r="F23" s="505"/>
      <c r="G23" s="505"/>
      <c r="H23" s="505"/>
    </row>
    <row r="24" spans="1:10" ht="18" customHeight="1" x14ac:dyDescent="0.2">
      <c r="A24" s="505" t="s">
        <v>50</v>
      </c>
      <c r="B24" s="505"/>
      <c r="C24" s="505"/>
      <c r="D24" s="505"/>
      <c r="E24" s="505"/>
      <c r="F24" s="505"/>
      <c r="G24" s="505"/>
      <c r="H24" s="505"/>
    </row>
    <row r="25" spans="1:10" ht="15" customHeight="1" x14ac:dyDescent="0.2">
      <c r="A25" s="505" t="s">
        <v>61</v>
      </c>
      <c r="B25" s="505"/>
      <c r="C25" s="505"/>
      <c r="D25" s="505"/>
      <c r="E25" s="505"/>
      <c r="F25" s="505"/>
      <c r="G25" s="505"/>
      <c r="H25" s="505"/>
    </row>
    <row r="26" spans="1:10" x14ac:dyDescent="0.2">
      <c r="A26" s="506" t="s">
        <v>88</v>
      </c>
      <c r="B26" s="506"/>
      <c r="C26" s="506"/>
      <c r="D26" s="506"/>
      <c r="E26" s="506"/>
      <c r="F26" s="506"/>
      <c r="G26" s="506"/>
      <c r="H26" s="506"/>
    </row>
    <row r="27" spans="1:10" x14ac:dyDescent="0.2">
      <c r="D27" s="300"/>
      <c r="E27" s="300"/>
      <c r="F27" s="300"/>
      <c r="G27" s="300"/>
    </row>
    <row r="28" spans="1:10" x14ac:dyDescent="0.2">
      <c r="A28" s="496" t="s">
        <v>340</v>
      </c>
      <c r="B28" s="53"/>
      <c r="D28" s="300"/>
    </row>
    <row r="29" spans="1:10" x14ac:dyDescent="0.2">
      <c r="A29" s="234" t="s">
        <v>251</v>
      </c>
      <c r="D29" s="300"/>
      <c r="E29" s="300"/>
      <c r="F29" s="300"/>
      <c r="G29" s="300"/>
    </row>
    <row r="30" spans="1:10" x14ac:dyDescent="0.2">
      <c r="D30" s="300"/>
    </row>
    <row r="31" spans="1:10" x14ac:dyDescent="0.2">
      <c r="D31" s="300"/>
      <c r="E31" s="300"/>
      <c r="F31" s="300"/>
      <c r="G31" s="300"/>
    </row>
    <row r="33" spans="5:7" x14ac:dyDescent="0.2">
      <c r="E33" s="300"/>
      <c r="F33" s="300"/>
      <c r="G33" s="300"/>
    </row>
    <row r="35" spans="5:7" x14ac:dyDescent="0.2">
      <c r="E35" s="300"/>
      <c r="F35" s="300"/>
      <c r="G35" s="300"/>
    </row>
    <row r="37" spans="5:7" x14ac:dyDescent="0.2">
      <c r="E37" s="300"/>
      <c r="F37" s="300"/>
      <c r="G37" s="300"/>
    </row>
    <row r="39" spans="5:7" x14ac:dyDescent="0.2">
      <c r="E39" s="300"/>
      <c r="F39" s="300"/>
      <c r="G39" s="300"/>
    </row>
  </sheetData>
  <mergeCells count="5">
    <mergeCell ref="A20:H21"/>
    <mergeCell ref="A22:H23"/>
    <mergeCell ref="A24:H24"/>
    <mergeCell ref="A25:H25"/>
    <mergeCell ref="A26:H26"/>
  </mergeCells>
  <hyperlinks>
    <hyperlink ref="A1" location="'Contents '!A1" display="Contents "/>
    <hyperlink ref="A2" location="'Background Notes'!A1" display="Background Notes"/>
  </hyperlinks>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workbookViewId="0">
      <selection activeCell="A27" sqref="A27"/>
    </sheetView>
  </sheetViews>
  <sheetFormatPr defaultRowHeight="15" x14ac:dyDescent="0.2"/>
  <cols>
    <col min="1" max="1" width="46.85546875" style="10" customWidth="1"/>
    <col min="2" max="5" width="16.85546875" style="10" bestFit="1" customWidth="1"/>
    <col min="6" max="7" width="16.42578125" style="10" bestFit="1" customWidth="1"/>
    <col min="8" max="8" width="17.140625" style="10" customWidth="1"/>
    <col min="9" max="16384" width="9.140625" style="10"/>
  </cols>
  <sheetData>
    <row r="1" spans="1:8" x14ac:dyDescent="0.2">
      <c r="A1" s="19" t="s">
        <v>40</v>
      </c>
      <c r="B1" s="19"/>
    </row>
    <row r="2" spans="1:8" x14ac:dyDescent="0.2">
      <c r="A2" s="19" t="s">
        <v>21</v>
      </c>
      <c r="B2" s="19"/>
    </row>
    <row r="3" spans="1:8" ht="18.75" x14ac:dyDescent="0.25">
      <c r="A3" s="20" t="s">
        <v>307</v>
      </c>
      <c r="B3" s="20"/>
    </row>
    <row r="5" spans="1:8" ht="35.25" customHeight="1" x14ac:dyDescent="0.25">
      <c r="A5" s="308"/>
      <c r="B5" s="360">
        <v>2013</v>
      </c>
      <c r="C5" s="352">
        <v>2014</v>
      </c>
      <c r="D5" s="345">
        <v>2015</v>
      </c>
      <c r="E5" s="345">
        <v>2016</v>
      </c>
      <c r="F5" s="435">
        <v>2017</v>
      </c>
      <c r="G5" s="361">
        <v>2018</v>
      </c>
      <c r="H5" s="367" t="s">
        <v>252</v>
      </c>
    </row>
    <row r="6" spans="1:8" ht="33" customHeight="1" x14ac:dyDescent="0.25">
      <c r="A6" s="382" t="s">
        <v>62</v>
      </c>
      <c r="B6" s="54">
        <v>273361723.69608796</v>
      </c>
      <c r="C6" s="23">
        <v>257195970.73851457</v>
      </c>
      <c r="D6" s="23">
        <v>274333343.6188764</v>
      </c>
      <c r="E6" s="311">
        <v>315701061.10996139</v>
      </c>
      <c r="F6" s="311">
        <v>318574688.51370209</v>
      </c>
      <c r="G6" s="362">
        <v>327265522.19667816</v>
      </c>
      <c r="H6" s="310">
        <f>(G6-F6)/F6</f>
        <v>2.728036468786273E-2</v>
      </c>
    </row>
    <row r="7" spans="1:8" x14ac:dyDescent="0.2">
      <c r="A7" s="382"/>
      <c r="B7" s="54"/>
      <c r="C7" s="25"/>
      <c r="D7" s="25"/>
      <c r="E7" s="366"/>
      <c r="F7" s="366"/>
      <c r="G7" s="365"/>
      <c r="H7" s="366"/>
    </row>
    <row r="8" spans="1:8" ht="18.75" x14ac:dyDescent="0.25">
      <c r="A8" s="382" t="s">
        <v>63</v>
      </c>
      <c r="B8" s="54">
        <v>200383813.32788146</v>
      </c>
      <c r="C8" s="23">
        <v>188846480.81067804</v>
      </c>
      <c r="D8" s="23">
        <v>209453560.27919829</v>
      </c>
      <c r="E8" s="311">
        <v>227590225.96474034</v>
      </c>
      <c r="F8" s="311">
        <v>247886535.1750904</v>
      </c>
      <c r="G8" s="362">
        <v>233289493.95973423</v>
      </c>
      <c r="H8" s="310">
        <f t="shared" ref="H8:H18" si="0">(G8-F8)/F8</f>
        <v>-5.888597863956508E-2</v>
      </c>
    </row>
    <row r="9" spans="1:8" ht="15.75" x14ac:dyDescent="0.25">
      <c r="A9" s="383"/>
      <c r="B9" s="54"/>
      <c r="C9" s="25"/>
      <c r="D9" s="25"/>
      <c r="E9" s="366"/>
      <c r="F9" s="366"/>
      <c r="G9" s="365"/>
      <c r="H9" s="366"/>
    </row>
    <row r="10" spans="1:8" ht="15.75" x14ac:dyDescent="0.25">
      <c r="A10" s="384" t="s">
        <v>64</v>
      </c>
      <c r="B10" s="374">
        <f t="shared" ref="B10:F10" si="1">B6+B8</f>
        <v>473745537.02396941</v>
      </c>
      <c r="C10" s="374">
        <f t="shared" si="1"/>
        <v>446042451.54919261</v>
      </c>
      <c r="D10" s="374">
        <f t="shared" si="1"/>
        <v>483786903.89807469</v>
      </c>
      <c r="E10" s="56">
        <f t="shared" si="1"/>
        <v>543291287.07470179</v>
      </c>
      <c r="F10" s="56">
        <f t="shared" si="1"/>
        <v>566461223.68879247</v>
      </c>
      <c r="G10" s="375">
        <f t="shared" ref="G10" si="2">G6+G8</f>
        <v>560555016.15641236</v>
      </c>
      <c r="H10" s="66">
        <f t="shared" si="0"/>
        <v>-1.0426499264890388E-2</v>
      </c>
    </row>
    <row r="11" spans="1:8" ht="15.75" x14ac:dyDescent="0.25">
      <c r="A11" s="385"/>
      <c r="B11" s="313"/>
      <c r="C11" s="308"/>
      <c r="D11" s="39"/>
      <c r="E11" s="376"/>
      <c r="F11" s="376"/>
      <c r="G11" s="377"/>
      <c r="H11" s="65"/>
    </row>
    <row r="12" spans="1:8" ht="18.75" x14ac:dyDescent="0.25">
      <c r="A12" s="382" t="s">
        <v>341</v>
      </c>
      <c r="B12" s="54">
        <v>49897161.584148012</v>
      </c>
      <c r="C12" s="23">
        <v>61249046.859999999</v>
      </c>
      <c r="D12" s="23">
        <v>60925191.833333336</v>
      </c>
      <c r="E12" s="311">
        <v>69912143.370000005</v>
      </c>
      <c r="F12" s="438">
        <v>90164909.099999994</v>
      </c>
      <c r="G12" s="381">
        <v>108319169.99999999</v>
      </c>
      <c r="H12" s="310">
        <f t="shared" si="0"/>
        <v>0.20134508071056206</v>
      </c>
    </row>
    <row r="13" spans="1:8" ht="15.75" x14ac:dyDescent="0.25">
      <c r="A13" s="383"/>
      <c r="B13" s="54"/>
      <c r="C13" s="26"/>
      <c r="D13" s="26"/>
      <c r="E13" s="26"/>
      <c r="F13" s="26"/>
      <c r="G13" s="381"/>
      <c r="H13" s="37"/>
    </row>
    <row r="14" spans="1:8" ht="15.75" x14ac:dyDescent="0.25">
      <c r="A14" s="384" t="s">
        <v>65</v>
      </c>
      <c r="B14" s="374">
        <f t="shared" ref="B14:F14" si="3">B10+B12</f>
        <v>523642698.6081174</v>
      </c>
      <c r="C14" s="374">
        <f t="shared" si="3"/>
        <v>507291498.40919262</v>
      </c>
      <c r="D14" s="374">
        <f t="shared" si="3"/>
        <v>544712095.731408</v>
      </c>
      <c r="E14" s="56">
        <f t="shared" si="3"/>
        <v>613203430.44470179</v>
      </c>
      <c r="F14" s="56">
        <f t="shared" si="3"/>
        <v>656626132.78879249</v>
      </c>
      <c r="G14" s="375">
        <f t="shared" ref="G14" si="4">G10+G12</f>
        <v>668874186.15641236</v>
      </c>
      <c r="H14" s="66">
        <f t="shared" si="0"/>
        <v>1.8653009309270864E-2</v>
      </c>
    </row>
    <row r="15" spans="1:8" ht="15.75" x14ac:dyDescent="0.25">
      <c r="A15" s="383"/>
      <c r="B15" s="54"/>
      <c r="C15" s="23"/>
      <c r="D15" s="23"/>
      <c r="E15" s="311"/>
      <c r="F15" s="311"/>
      <c r="G15" s="362"/>
      <c r="H15" s="37"/>
    </row>
    <row r="16" spans="1:8" ht="18.75" x14ac:dyDescent="0.25">
      <c r="A16" s="382" t="s">
        <v>85</v>
      </c>
      <c r="B16" s="368">
        <v>191548235.14518639</v>
      </c>
      <c r="C16" s="369">
        <v>237610797.32169729</v>
      </c>
      <c r="D16" s="369">
        <v>219354176.22427353</v>
      </c>
      <c r="E16" s="370">
        <v>237154714</v>
      </c>
      <c r="F16" s="370">
        <v>269503070.6510908</v>
      </c>
      <c r="G16" s="371">
        <v>299378105.29387587</v>
      </c>
      <c r="H16" s="372">
        <f t="shared" si="0"/>
        <v>0.11085229778870483</v>
      </c>
    </row>
    <row r="17" spans="1:8" x14ac:dyDescent="0.2">
      <c r="A17" s="25"/>
      <c r="B17" s="25"/>
      <c r="C17" s="23"/>
      <c r="D17" s="23"/>
      <c r="E17" s="311"/>
      <c r="F17" s="311"/>
      <c r="G17" s="362"/>
      <c r="H17" s="37"/>
    </row>
    <row r="18" spans="1:8" ht="36" customHeight="1" x14ac:dyDescent="0.2">
      <c r="A18" s="33" t="s">
        <v>66</v>
      </c>
      <c r="B18" s="378">
        <f t="shared" ref="B18:F18" si="5">B14+B16</f>
        <v>715190933.75330377</v>
      </c>
      <c r="C18" s="378">
        <f t="shared" si="5"/>
        <v>744902295.73088992</v>
      </c>
      <c r="D18" s="378">
        <f t="shared" si="5"/>
        <v>764066271.95568156</v>
      </c>
      <c r="E18" s="379">
        <f t="shared" si="5"/>
        <v>850358144.44470179</v>
      </c>
      <c r="F18" s="379">
        <f t="shared" si="5"/>
        <v>926129203.43988323</v>
      </c>
      <c r="G18" s="380">
        <f t="shared" ref="G18" si="6">G14+G16</f>
        <v>968252291.4502883</v>
      </c>
      <c r="H18" s="312">
        <f t="shared" si="0"/>
        <v>4.5482949737411398E-2</v>
      </c>
    </row>
    <row r="20" spans="1:8" ht="15" customHeight="1" x14ac:dyDescent="0.2">
      <c r="A20" s="505" t="s">
        <v>41</v>
      </c>
      <c r="B20" s="505"/>
      <c r="C20" s="505"/>
      <c r="D20" s="505"/>
      <c r="E20" s="505"/>
      <c r="F20" s="505"/>
      <c r="G20" s="505"/>
      <c r="H20" s="505"/>
    </row>
    <row r="21" spans="1:8" x14ac:dyDescent="0.2">
      <c r="A21" s="505"/>
      <c r="B21" s="505"/>
      <c r="C21" s="505"/>
      <c r="D21" s="505"/>
      <c r="E21" s="505"/>
      <c r="F21" s="505"/>
      <c r="G21" s="505"/>
      <c r="H21" s="505"/>
    </row>
    <row r="22" spans="1:8" ht="15" customHeight="1" x14ac:dyDescent="0.2">
      <c r="A22" s="505" t="s">
        <v>49</v>
      </c>
      <c r="B22" s="505"/>
      <c r="C22" s="505"/>
      <c r="D22" s="505"/>
      <c r="E22" s="505"/>
      <c r="F22" s="505"/>
      <c r="G22" s="505"/>
      <c r="H22" s="505"/>
    </row>
    <row r="23" spans="1:8" x14ac:dyDescent="0.2">
      <c r="A23" s="505"/>
      <c r="B23" s="505"/>
      <c r="C23" s="505"/>
      <c r="D23" s="505"/>
      <c r="E23" s="505"/>
      <c r="F23" s="505"/>
      <c r="G23" s="505"/>
      <c r="H23" s="505"/>
    </row>
    <row r="24" spans="1:8" ht="18" customHeight="1" x14ac:dyDescent="0.2">
      <c r="A24" s="505" t="s">
        <v>50</v>
      </c>
      <c r="B24" s="505"/>
      <c r="C24" s="505"/>
      <c r="D24" s="505"/>
      <c r="E24" s="505"/>
      <c r="F24" s="505"/>
      <c r="G24" s="505"/>
      <c r="H24" s="505"/>
    </row>
    <row r="25" spans="1:8" ht="15" customHeight="1" x14ac:dyDescent="0.2">
      <c r="A25" s="505" t="s">
        <v>61</v>
      </c>
      <c r="B25" s="505"/>
      <c r="C25" s="505"/>
      <c r="D25" s="505"/>
      <c r="E25" s="505"/>
      <c r="F25" s="505"/>
      <c r="G25" s="505"/>
      <c r="H25" s="505"/>
    </row>
    <row r="26" spans="1:8" x14ac:dyDescent="0.2">
      <c r="A26" s="506" t="s">
        <v>88</v>
      </c>
      <c r="B26" s="506"/>
      <c r="C26" s="506"/>
      <c r="D26" s="506"/>
      <c r="E26" s="506"/>
      <c r="F26" s="506"/>
      <c r="G26" s="506"/>
      <c r="H26" s="506"/>
    </row>
    <row r="27" spans="1:8" x14ac:dyDescent="0.2">
      <c r="A27" s="496" t="s">
        <v>340</v>
      </c>
      <c r="D27" s="300"/>
      <c r="E27" s="300"/>
      <c r="F27" s="300"/>
      <c r="G27" s="300"/>
    </row>
    <row r="28" spans="1:8" x14ac:dyDescent="0.2">
      <c r="A28" s="234" t="s">
        <v>251</v>
      </c>
      <c r="B28" s="53"/>
      <c r="D28" s="300"/>
    </row>
    <row r="29" spans="1:8" x14ac:dyDescent="0.2">
      <c r="D29" s="300"/>
      <c r="E29" s="300"/>
      <c r="F29" s="300"/>
      <c r="G29" s="300"/>
    </row>
    <row r="30" spans="1:8" x14ac:dyDescent="0.2">
      <c r="D30" s="300"/>
    </row>
    <row r="31" spans="1:8" x14ac:dyDescent="0.2">
      <c r="E31" s="300"/>
      <c r="F31" s="300"/>
      <c r="G31" s="300"/>
    </row>
    <row r="33" spans="5:7" x14ac:dyDescent="0.2">
      <c r="E33" s="300"/>
      <c r="F33" s="300"/>
      <c r="G33" s="300"/>
    </row>
    <row r="35" spans="5:7" x14ac:dyDescent="0.2">
      <c r="E35" s="300"/>
      <c r="F35" s="300"/>
      <c r="G35" s="300"/>
    </row>
    <row r="37" spans="5:7" x14ac:dyDescent="0.2">
      <c r="E37" s="300"/>
      <c r="F37" s="300"/>
      <c r="G37" s="300"/>
    </row>
    <row r="39" spans="5:7" x14ac:dyDescent="0.2">
      <c r="E39" s="300"/>
      <c r="F39" s="300"/>
      <c r="G39" s="300"/>
    </row>
  </sheetData>
  <mergeCells count="5">
    <mergeCell ref="A20:H21"/>
    <mergeCell ref="A22:H23"/>
    <mergeCell ref="A24:H24"/>
    <mergeCell ref="A25:H25"/>
    <mergeCell ref="A26:H26"/>
  </mergeCells>
  <hyperlinks>
    <hyperlink ref="A1" location="'Contents '!A1" display="Contents "/>
    <hyperlink ref="A2" location="'Background Notes'!A1" display="Background Notes"/>
  </hyperlinks>
  <pageMargins left="0.7" right="0.7"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Contact</vt:lpstr>
      <vt:lpstr>Contents </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2.1</vt:lpstr>
      <vt:lpstr>Figure 1</vt:lpstr>
      <vt:lpstr>Figure 2</vt:lpstr>
      <vt:lpstr>Figure 3</vt:lpstr>
      <vt:lpstr>Figure 4</vt:lpstr>
      <vt:lpstr>Figure 5</vt:lpstr>
      <vt:lpstr>Figure 6</vt:lpstr>
      <vt:lpstr>Figure 7</vt:lpstr>
      <vt:lpstr>Figure 8</vt:lpstr>
      <vt:lpstr>Figure 9</vt:lpstr>
      <vt:lpstr>Figure 10</vt:lpstr>
      <vt:lpstr>Background Notes</vt:lpstr>
      <vt:lpstr>'Background Notes'!Background</vt:lpstr>
      <vt:lpstr>'Figure 2'!Print_Area</vt:lpstr>
      <vt:lpstr>'Figure 3'!Print_Area</vt:lpstr>
      <vt:lpstr>'Figure 7'!Print_Area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Stephen.Dunne@nisra.gov.uk;sarah.mcauley@nisra.gov.uk;Ian.Stanley@nisra.gov.uk</dc:creator>
  <cp:lastModifiedBy>Sarah McAuley</cp:lastModifiedBy>
  <cp:lastPrinted>2019-05-29T16:20:01Z</cp:lastPrinted>
  <dcterms:created xsi:type="dcterms:W3CDTF">2015-05-26T15:09:07Z</dcterms:created>
  <dcterms:modified xsi:type="dcterms:W3CDTF">2019-06-24T10:27:14Z</dcterms:modified>
</cp:coreProperties>
</file>